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6.xml.rels" ContentType="application/vnd.openxmlformats-package.relationships+xml"/>
  <Override PartName="/xl/worksheets/_rels/sheet5.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tables/table2.xml" ContentType="application/vnd.openxmlformats-officedocument.spreadsheetml.table+xml"/>
  <Override PartName="/xl/tables/table1.xml" ContentType="application/vnd.openxmlformats-officedocument.spreadsheetml.table+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Notes" sheetId="1" state="visible" r:id="rId3"/>
    <sheet name="Indicators Long" sheetId="2" state="visible" r:id="rId4"/>
    <sheet name="County Wide" sheetId="3" state="visible" r:id="rId5"/>
    <sheet name="Benchmark Comparison" sheetId="4" state="visible" r:id="rId6"/>
    <sheet name="Indicator Ranking" sheetId="5" state="visible" r:id="rId7"/>
    <sheet name="Definitions" sheetId="6" state="visible" r:id="rId8"/>
  </sheets>
  <definedNames>
    <definedName function="false" hidden="false" name="Tolerance" vbProcedure="false">Notes!$C$7</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<sst xmlns="http://schemas.openxmlformats.org/spreadsheetml/2006/main" count="4993" uniqueCount="298">
  <si>
    <t xml:space="preserve">Upstate South Carolina County Health Profile: data workbook</t>
  </si>
  <si>
    <t xml:space="preserve">What this is</t>
  </si>
  <si>
    <t xml:space="preserve">A CHNA-style secondary data workbook for ten Upstate South Carolina counties (Abbeville, Anderson, Cherokee, Greenville, Greenwood, Laurens, Oconee, Pickens, Spartanburg and Union), with South Carolina and United States benchmarks.</t>
  </si>
  <si>
    <t xml:space="preserve">Source</t>
  </si>
  <si>
    <t xml:space="preserve">County Health Rankings &amp; Roadmaps, 2024 Annual Data Release, University of Wisconsin Population Health Institute. Original sources and data years for each indicator are on the Definitions sheet.</t>
  </si>
  <si>
    <t xml:space="preserve">Comparison rule</t>
  </si>
  <si>
    <t xml:space="preserve">A county is Better or Worse than a benchmark when it differs by at least the tolerance below in the favorable or unfavorable direction. Otherwise it is Similar. This is a screening rule, not a test of statistical significance.</t>
  </si>
  <si>
    <t xml:space="preserve">Tolerance (edit)</t>
  </si>
  <si>
    <t xml:space="preserve">Default is 5%. Change it to test a stricter or looser screening rule.</t>
  </si>
  <si>
    <t xml:space="preserve">Suppressed values</t>
  </si>
  <si>
    <t xml:space="preserve">Blank values were not reported by the source, usually because counts were too small. Infant mortality is blank for Abbeville and Union counties.</t>
  </si>
  <si>
    <t xml:space="preserve">Sheet guide</t>
  </si>
  <si>
    <t xml:space="preserve">Indicators Long holds one row per geography and indicator, with benchmark values and flags calculated by formula. County Wide pivots the long table into one row per geography with SUMIFS formulas. Benchmark Comparison shows every indicator for the county chosen in the yellow cell. Indicator Ranking ranks the ten counties for the indicator chosen in the yellow cell and feeds the chart. Definitions lists each indicator with its unit, direction, data years and original source.</t>
  </si>
  <si>
    <t xml:space="preserve">Updating the data</t>
  </si>
  <si>
    <t xml:space="preserve">Paste newer values (for example from County Health Rankings, CDC PLACES, the Census Bureau or SparkMap) into the value column of Indicators Long, keeping geo_id as text. New indicators can be added as new rows plus a row on Definitions. The benchmark columns, flags, County Wide, Benchmark Comparison and Indicator Ranking sheets all recalculate from the long table.</t>
  </si>
  <si>
    <t xml:space="preserve">Input cells</t>
  </si>
  <si>
    <t xml:space="preserve">Yellow cells are inputs: the tolerance on this sheet and the selectors on the Benchmark Comparison and Indicator Ranking sheets. All other calculated cells are formulas.</t>
  </si>
  <si>
    <t xml:space="preserve">geo_id</t>
  </si>
  <si>
    <t xml:space="preserve">geo_name</t>
  </si>
  <si>
    <t xml:space="preserve">geo_level</t>
  </si>
  <si>
    <t xml:space="preserve">domain</t>
  </si>
  <si>
    <t xml:space="preserve">indicator_id</t>
  </si>
  <si>
    <t xml:space="preserve">indicator</t>
  </si>
  <si>
    <t xml:space="preserve">value</t>
  </si>
  <si>
    <t xml:space="preserve">unit</t>
  </si>
  <si>
    <t xml:space="preserve">data_years</t>
  </si>
  <si>
    <t xml:space="preserve">source</t>
  </si>
  <si>
    <t xml:space="preserve">direction</t>
  </si>
  <si>
    <t xml:space="preserve">state_value</t>
  </si>
  <si>
    <t xml:space="preserve">national_value</t>
  </si>
  <si>
    <t xml:space="preserve">vs_state</t>
  </si>
  <si>
    <t xml:space="preserve">vs_nation</t>
  </si>
  <si>
    <t xml:space="preserve">00000</t>
  </si>
  <si>
    <t xml:space="preserve">United States</t>
  </si>
  <si>
    <t xml:space="preserve">Nation</t>
  </si>
  <si>
    <t xml:space="preserve">Demographics</t>
  </si>
  <si>
    <t xml:space="preserve">pop</t>
  </si>
  <si>
    <t xml:space="preserve">Total population</t>
  </si>
  <si>
    <t xml:space="preserve">people</t>
  </si>
  <si>
    <t xml:space="preserve">2022</t>
  </si>
  <si>
    <t xml:space="preserve">Census Population Estimates, as compiled in County Health Rankings &amp; Roadmaps 2024 Annual Data Release</t>
  </si>
  <si>
    <t xml:space="preserve">Not rated</t>
  </si>
  <si>
    <t xml:space="preserve">45000</t>
  </si>
  <si>
    <t xml:space="preserve">South Carolina</t>
  </si>
  <si>
    <t xml:space="preserve">State</t>
  </si>
  <si>
    <t xml:space="preserve">45001</t>
  </si>
  <si>
    <t xml:space="preserve">Abbeville</t>
  </si>
  <si>
    <t xml:space="preserve">County</t>
  </si>
  <si>
    <t xml:space="preserve">45007</t>
  </si>
  <si>
    <t xml:space="preserve">Anderson</t>
  </si>
  <si>
    <t xml:space="preserve">45021</t>
  </si>
  <si>
    <t xml:space="preserve">Cherokee</t>
  </si>
  <si>
    <t xml:space="preserve">45045</t>
  </si>
  <si>
    <t xml:space="preserve">Greenville</t>
  </si>
  <si>
    <t xml:space="preserve">45047</t>
  </si>
  <si>
    <t xml:space="preserve">Greenwood</t>
  </si>
  <si>
    <t xml:space="preserve">45059</t>
  </si>
  <si>
    <t xml:space="preserve">Laurens</t>
  </si>
  <si>
    <t xml:space="preserve">45073</t>
  </si>
  <si>
    <t xml:space="preserve">Oconee</t>
  </si>
  <si>
    <t xml:space="preserve">45077</t>
  </si>
  <si>
    <t xml:space="preserve">Pickens</t>
  </si>
  <si>
    <t xml:space="preserve">45083</t>
  </si>
  <si>
    <t xml:space="preserve">Spartanburg</t>
  </si>
  <si>
    <t xml:space="preserve">45087</t>
  </si>
  <si>
    <t xml:space="preserve">Union</t>
  </si>
  <si>
    <t xml:space="preserve">pct_under18</t>
  </si>
  <si>
    <t xml:space="preserve">Population under age 18</t>
  </si>
  <si>
    <t xml:space="preserve">percent</t>
  </si>
  <si>
    <t xml:space="preserve">pct_65plus</t>
  </si>
  <si>
    <t xml:space="preserve">Population age 65 and older</t>
  </si>
  <si>
    <t xml:space="preserve">pct_black</t>
  </si>
  <si>
    <t xml:space="preserve">Non-Hispanic Black residents</t>
  </si>
  <si>
    <t xml:space="preserve">pct_hispanic</t>
  </si>
  <si>
    <t xml:space="preserve">Hispanic residents</t>
  </si>
  <si>
    <t xml:space="preserve">pct_rural</t>
  </si>
  <si>
    <t xml:space="preserve">Population living in rural areas</t>
  </si>
  <si>
    <t xml:space="preserve">2020</t>
  </si>
  <si>
    <t xml:space="preserve">Social and Economic Factors</t>
  </si>
  <si>
    <t xml:space="preserve">child_poverty</t>
  </si>
  <si>
    <t xml:space="preserve">Children in poverty</t>
  </si>
  <si>
    <t xml:space="preserve">2022 and 2018-2022</t>
  </si>
  <si>
    <t xml:space="preserve">Small Area Income and Poverty Estimates; American Community Survey 5-year estimates, as compiled in County Health Rankings &amp; Roadmaps 2024 Annual Data Release</t>
  </si>
  <si>
    <t xml:space="preserve">Lower is better</t>
  </si>
  <si>
    <t xml:space="preserve">median_income</t>
  </si>
  <si>
    <t xml:space="preserve">Median household income</t>
  </si>
  <si>
    <t xml:space="preserve">dollars</t>
  </si>
  <si>
    <t xml:space="preserve">Higher is better</t>
  </si>
  <si>
    <t xml:space="preserve">unemployment</t>
  </si>
  <si>
    <t xml:space="preserve">Unemployment rate</t>
  </si>
  <si>
    <t xml:space="preserve">Bureau of Labor Statistics, as compiled in County Health Rankings &amp; Roadmaps 2024 Annual Data Release</t>
  </si>
  <si>
    <t xml:space="preserve">uninsured</t>
  </si>
  <si>
    <t xml:space="preserve">Uninsured, under age 65</t>
  </si>
  <si>
    <t xml:space="preserve">2021</t>
  </si>
  <si>
    <t xml:space="preserve">Small Area Health Insurance Estimates, as compiled in County Health Rankings &amp; Roadmaps 2024 Annual Data Release</t>
  </si>
  <si>
    <t xml:space="preserve">food_insecurity</t>
  </si>
  <si>
    <t xml:space="preserve">Food insecurity</t>
  </si>
  <si>
    <t xml:space="preserve">Map the Meal Gap (Feeding America), as compiled in County Health Rankings &amp; Roadmaps 2024 Annual Data Release</t>
  </si>
  <si>
    <t xml:space="preserve">housing_burden</t>
  </si>
  <si>
    <t xml:space="preserve">Severe housing cost burden</t>
  </si>
  <si>
    <t xml:space="preserve">2018-2022</t>
  </si>
  <si>
    <t xml:space="preserve">American Community Survey 5-year estimates, as compiled in County Health Rankings &amp; Roadmaps 2024 Annual Data Release</t>
  </si>
  <si>
    <t xml:space="preserve">hs_completion</t>
  </si>
  <si>
    <t xml:space="preserve">High school completion</t>
  </si>
  <si>
    <t xml:space="preserve">broadband</t>
  </si>
  <si>
    <t xml:space="preserve">Households with broadband</t>
  </si>
  <si>
    <t xml:space="preserve">Access to Care</t>
  </si>
  <si>
    <t xml:space="preserve">pcp_ratio</t>
  </si>
  <si>
    <t xml:space="preserve">Residents per primary care physician</t>
  </si>
  <si>
    <t xml:space="preserve">residents per provider</t>
  </si>
  <si>
    <t xml:space="preserve">Area Health Resource File / American Medical Association, as compiled in County Health Rankings &amp; Roadmaps 2024 Annual Data Release</t>
  </si>
  <si>
    <t xml:space="preserve">mhp_ratio</t>
  </si>
  <si>
    <t xml:space="preserve">Residents per mental health provider</t>
  </si>
  <si>
    <t xml:space="preserve">2023</t>
  </si>
  <si>
    <t xml:space="preserve">CMS National Provider Identification, as compiled in County Health Rankings &amp; Roadmaps 2024 Annual Data Release</t>
  </si>
  <si>
    <t xml:space="preserve">dentist_ratio</t>
  </si>
  <si>
    <t xml:space="preserve">Residents per dentist</t>
  </si>
  <si>
    <t xml:space="preserve">Area Health Resource File / National Provider Identifier file, as compiled in County Health Rankings &amp; Roadmaps 2024 Annual Data Release</t>
  </si>
  <si>
    <t xml:space="preserve">prev_stays</t>
  </si>
  <si>
    <t xml:space="preserve">Preventable hospital stays</t>
  </si>
  <si>
    <t xml:space="preserve">per 100,000 Medicare enrollees</t>
  </si>
  <si>
    <t xml:space="preserve">Mapping Medicare Disparities Tool, as compiled in County Health Rankings &amp; Roadmaps 2024 Annual Data Release</t>
  </si>
  <si>
    <t xml:space="preserve">mammography</t>
  </si>
  <si>
    <t xml:space="preserve">Mammography screening</t>
  </si>
  <si>
    <t xml:space="preserve">Health Behaviors</t>
  </si>
  <si>
    <t xml:space="preserve">smoking</t>
  </si>
  <si>
    <t xml:space="preserve">Adult smoking</t>
  </si>
  <si>
    <t xml:space="preserve">Behavioral Risk Factor Surveillance System (modeled estimate), as compiled in County Health Rankings &amp; Roadmaps 2024 Annual Data Release</t>
  </si>
  <si>
    <t xml:space="preserve">inactivity</t>
  </si>
  <si>
    <t xml:space="preserve">Physical inactivity</t>
  </si>
  <si>
    <t xml:space="preserve">drinking</t>
  </si>
  <si>
    <t xml:space="preserve">Excessive drinking</t>
  </si>
  <si>
    <t xml:space="preserve">sleep</t>
  </si>
  <si>
    <t xml:space="preserve">Insufficient sleep</t>
  </si>
  <si>
    <t xml:space="preserve">Health Outcomes</t>
  </si>
  <si>
    <t xml:space="preserve">premature_death</t>
  </si>
  <si>
    <t xml:space="preserve">Premature death (years of life lost)</t>
  </si>
  <si>
    <t xml:space="preserve">years lost per 100,000</t>
  </si>
  <si>
    <t xml:space="preserve">2019-2021</t>
  </si>
  <si>
    <t xml:space="preserve">National Center for Health Statistics; Census Population Estimates, as compiled in County Health Rankings &amp; Roadmaps 2024 Annual Data Release</t>
  </si>
  <si>
    <t xml:space="preserve">life_exp</t>
  </si>
  <si>
    <t xml:space="preserve">Life expectancy</t>
  </si>
  <si>
    <t xml:space="preserve">years</t>
  </si>
  <si>
    <t xml:space="preserve">diabetes</t>
  </si>
  <si>
    <t xml:space="preserve">Adult diabetes</t>
  </si>
  <si>
    <t xml:space="preserve">obesity</t>
  </si>
  <si>
    <t xml:space="preserve">Adult obesity</t>
  </si>
  <si>
    <t xml:space="preserve">poor_mh_days</t>
  </si>
  <si>
    <t xml:space="preserve">Poor mental health days</t>
  </si>
  <si>
    <t xml:space="preserve">days per month</t>
  </si>
  <si>
    <t xml:space="preserve">overdose</t>
  </si>
  <si>
    <t xml:space="preserve">Drug overdose deaths</t>
  </si>
  <si>
    <t xml:space="preserve">per 100,000</t>
  </si>
  <si>
    <t xml:space="preserve">suicide</t>
  </si>
  <si>
    <t xml:space="preserve">Suicide deaths</t>
  </si>
  <si>
    <t xml:space="preserve">2017-2021</t>
  </si>
  <si>
    <t xml:space="preserve">Maternal and Child Health</t>
  </si>
  <si>
    <t xml:space="preserve">low_bw</t>
  </si>
  <si>
    <t xml:space="preserve">Low birthweight births</t>
  </si>
  <si>
    <t xml:space="preserve">2016-2022</t>
  </si>
  <si>
    <t xml:space="preserve">National Center for Health Statistics natality files, as compiled in County Health Rankings &amp; Roadmaps 2024 Annual Data Release</t>
  </si>
  <si>
    <t xml:space="preserve">infant_mort</t>
  </si>
  <si>
    <t xml:space="preserve">Infant mortality</t>
  </si>
  <si>
    <t xml:space="preserve">per 1,000 live births</t>
  </si>
  <si>
    <t xml:space="preserve">2015-2021</t>
  </si>
  <si>
    <t xml:space="preserve">National Center for Health Statistics natality and mortality files, as compiled in County Health Rankings &amp; Roadmaps 2024 Annual Data Release</t>
  </si>
  <si>
    <t xml:space="preserve">teen_births</t>
  </si>
  <si>
    <t xml:space="preserve">Teen birth rate</t>
  </si>
  <si>
    <t xml:space="preserve">per 1,000 females 15-19</t>
  </si>
  <si>
    <t xml:space="preserve">child_mort</t>
  </si>
  <si>
    <t xml:space="preserve">Child mortality</t>
  </si>
  <si>
    <t xml:space="preserve">per 100,000 under age 20</t>
  </si>
  <si>
    <t xml:space="preserve">2018-2021</t>
  </si>
  <si>
    <t xml:space="preserve">uninsured_kids</t>
  </si>
  <si>
    <t xml:space="preserve">Uninsured children</t>
  </si>
  <si>
    <t xml:space="preserve">County by indicator (each cell is a SUMIFS lookup into Indicators Long)</t>
  </si>
  <si>
    <t xml:space="preserve">Geography</t>
  </si>
  <si>
    <t xml:space="preserve">Level</t>
  </si>
  <si>
    <t xml:space="preserve">Indicator id</t>
  </si>
  <si>
    <t xml:space="preserve">Unit</t>
  </si>
  <si>
    <t xml:space="preserve">Shading runs from light blue (most favorable among the ten counties) to orange (least favorable). Demographic columns are not shaded. Blank cells were not reported by the source.</t>
  </si>
  <si>
    <t xml:space="preserve">Benchmark comparison for one county</t>
  </si>
  <si>
    <t xml:space="preserve">Choose a county:</t>
  </si>
  <si>
    <t xml:space="preserve">Indicators worse than SC:</t>
  </si>
  <si>
    <t xml:space="preserve">Worse than US:</t>
  </si>
  <si>
    <t xml:space="preserve">Indicators better than SC:</t>
  </si>
  <si>
    <t xml:space="preserve">Better than US:</t>
  </si>
  <si>
    <t xml:space="preserve">id (lookup key)</t>
  </si>
  <si>
    <t xml:space="preserve">Domain</t>
  </si>
  <si>
    <t xml:space="preserve">Indicator</t>
  </si>
  <si>
    <t xml:space="preserve">County value</t>
  </si>
  <si>
    <t xml:space="preserve">Difference from SC</t>
  </si>
  <si>
    <t xml:space="preserve">Direction</t>
  </si>
  <si>
    <t xml:space="preserve">vs. SC</t>
  </si>
  <si>
    <t xml:space="preserve">vs. US</t>
  </si>
  <si>
    <t xml:space="preserve">Lowest county value</t>
  </si>
  <si>
    <t xml:space="preserve">Highest county value</t>
  </si>
  <si>
    <t xml:space="preserve">Rank among 10 (1 = most favorable)</t>
  </si>
  <si>
    <t xml:space="preserve">Data years</t>
  </si>
  <si>
    <t xml:space="preserve">Rank 1 is the most favorable value among the ten counties. Demographic indicators are ranked from largest to smallest and are not rated. Column P holds the indicator id used by the lookups.</t>
  </si>
  <si>
    <t xml:space="preserve">Ten counties ranked on one indicator</t>
  </si>
  <si>
    <t xml:space="preserve">Choose an indicator id:</t>
  </si>
  <si>
    <t xml:space="preserve">Value</t>
  </si>
  <si>
    <t xml:space="preserve">A value of 0 means the source did not report a value for that county. Use the Benchmark Comparison sheet for full detail.</t>
  </si>
  <si>
    <t xml:space="preserve">indicator_order</t>
  </si>
  <si>
    <t xml:space="preserve">display_format</t>
  </si>
  <si>
    <t xml:space="preserve">original_source</t>
  </si>
  <si>
    <t xml:space="preserve">definition</t>
  </si>
  <si>
    <t xml:space="preserve">chr_measure</t>
  </si>
  <si>
    <t xml:space="preserve">int</t>
  </si>
  <si>
    <t xml:space="preserve">Census Population Estimates</t>
  </si>
  <si>
    <t xml:space="preserve">Resident population.</t>
  </si>
  <si>
    <t xml:space="preserve">Population</t>
  </si>
  <si>
    <t xml:space="preserve">pct</t>
  </si>
  <si>
    <t xml:space="preserve">Percentage of population younger than 18.</t>
  </si>
  <si>
    <t xml:space="preserve">% Below 18 Years of Age</t>
  </si>
  <si>
    <t xml:space="preserve">Percentage of population age 65 and older.</t>
  </si>
  <si>
    <t xml:space="preserve">% 65 and Older</t>
  </si>
  <si>
    <t xml:space="preserve">Percentage of population identifying as non-Hispanic Black or African American.</t>
  </si>
  <si>
    <t xml:space="preserve">% Non-Hispanic Black</t>
  </si>
  <si>
    <t xml:space="preserve">Percentage of population identifying as Hispanic.</t>
  </si>
  <si>
    <t xml:space="preserve">% Hispanic</t>
  </si>
  <si>
    <t xml:space="preserve">Percentage of population living in a census-defined rural area.</t>
  </si>
  <si>
    <t xml:space="preserve">% Rural</t>
  </si>
  <si>
    <t xml:space="preserve">Small Area Income and Poverty Estimates; American Community Survey 5-year estimates</t>
  </si>
  <si>
    <t xml:space="preserve">Percentage of people under age 18 in poverty.</t>
  </si>
  <si>
    <t xml:space="preserve">Children in Poverty</t>
  </si>
  <si>
    <t xml:space="preserve">usd</t>
  </si>
  <si>
    <t xml:space="preserve">The income where half of households earn more and half earn less.</t>
  </si>
  <si>
    <t xml:space="preserve">Median Household Income</t>
  </si>
  <si>
    <t xml:space="preserve">Bureau of Labor Statistics</t>
  </si>
  <si>
    <t xml:space="preserve">Percentage of the civilian labor force age 16 and older that is unemployed but seeking work.</t>
  </si>
  <si>
    <t xml:space="preserve">Unemployment</t>
  </si>
  <si>
    <t xml:space="preserve">Small Area Health Insurance Estimates</t>
  </si>
  <si>
    <t xml:space="preserve">Percentage of population under age 65 without health insurance.</t>
  </si>
  <si>
    <t xml:space="preserve">Uninsured</t>
  </si>
  <si>
    <t xml:space="preserve">Map the Meal Gap (Feeding America)</t>
  </si>
  <si>
    <t xml:space="preserve">Percentage of population who lack adequate access to food.</t>
  </si>
  <si>
    <t xml:space="preserve">Food Insecurity</t>
  </si>
  <si>
    <t xml:space="preserve">American Community Survey 5-year estimates</t>
  </si>
  <si>
    <t xml:space="preserve">Percentage of households that spend 50% or more of their income on housing.</t>
  </si>
  <si>
    <t xml:space="preserve">Severe Housing Cost Burden</t>
  </si>
  <si>
    <t xml:space="preserve">Percentage of adults ages 25 and over with a high school diploma or equivalent.</t>
  </si>
  <si>
    <t xml:space="preserve">High School Completion</t>
  </si>
  <si>
    <t xml:space="preserve">Percentage of households with broadband internet connection.</t>
  </si>
  <si>
    <t xml:space="preserve">Broadband Access</t>
  </si>
  <si>
    <t xml:space="preserve">ratio</t>
  </si>
  <si>
    <t xml:space="preserve">Area Health Resource File / American Medical Association</t>
  </si>
  <si>
    <t xml:space="preserve">Number of residents for each primary care physician. A higher number means fewer physicians for the population.</t>
  </si>
  <si>
    <t xml:space="preserve">Primary Care Physicians</t>
  </si>
  <si>
    <t xml:space="preserve">CMS National Provider Identification</t>
  </si>
  <si>
    <t xml:space="preserve">Number of residents for each mental health provider.</t>
  </si>
  <si>
    <t xml:space="preserve">Mental Health Providers</t>
  </si>
  <si>
    <t xml:space="preserve">Area Health Resource File / National Provider Identifier file</t>
  </si>
  <si>
    <t xml:space="preserve">Number of residents for each dentist.</t>
  </si>
  <si>
    <t xml:space="preserve">Dentists</t>
  </si>
  <si>
    <t xml:space="preserve">Mapping Medicare Disparities Tool</t>
  </si>
  <si>
    <t xml:space="preserve">Hospital stays for ambulatory-care sensitive conditions per 100,000 Medicare enrollees (age-adjusted).</t>
  </si>
  <si>
    <t xml:space="preserve">Preventable Hospital Stays</t>
  </si>
  <si>
    <t xml:space="preserve">Percentage of female Medicare enrollees ages 65 to 74 who received an annual mammography screening.</t>
  </si>
  <si>
    <t xml:space="preserve">Mammography Screening</t>
  </si>
  <si>
    <t xml:space="preserve">Behavioral Risk Factor Surveillance System (modeled estimate)</t>
  </si>
  <si>
    <t xml:space="preserve">Percentage of adults who are current smokers.</t>
  </si>
  <si>
    <t xml:space="preserve">Adult Smoking</t>
  </si>
  <si>
    <t xml:space="preserve">Percentage of adults age 18 and over reporting no leisure-time physical activity.</t>
  </si>
  <si>
    <t xml:space="preserve">Physical Inactivity</t>
  </si>
  <si>
    <t xml:space="preserve">Percentage of adults reporting binge or heavy drinking.</t>
  </si>
  <si>
    <t xml:space="preserve">Excessive Drinking</t>
  </si>
  <si>
    <t xml:space="preserve">Percentage of adults who report fewer than 7 hours of sleep on average.</t>
  </si>
  <si>
    <t xml:space="preserve">Insufficient Sleep</t>
  </si>
  <si>
    <t xml:space="preserve">National Center for Health Statistics; Census Population Estimates</t>
  </si>
  <si>
    <t xml:space="preserve">Years of potential life lost before age 75 per 100,000 population (age-adjusted).</t>
  </si>
  <si>
    <t xml:space="preserve">Premature Death</t>
  </si>
  <si>
    <t xml:space="preserve">dec1</t>
  </si>
  <si>
    <t xml:space="preserve">Average number of years a person can expect to live.</t>
  </si>
  <si>
    <t xml:space="preserve">Life Expectancy</t>
  </si>
  <si>
    <t xml:space="preserve">Percentage of adults age 20 and above with diagnosed diabetes (age-adjusted).</t>
  </si>
  <si>
    <t xml:space="preserve">Diabetes Prevalence</t>
  </si>
  <si>
    <t xml:space="preserve">Percentage of the adult population (age 18 and older) that reports a body mass index of 30 or more.</t>
  </si>
  <si>
    <t xml:space="preserve">Adult Obesity</t>
  </si>
  <si>
    <t xml:space="preserve">Average number of mentally unhealthy days reported in the past 30 days (age-adjusted).</t>
  </si>
  <si>
    <t xml:space="preserve">Poor Mental Health Days</t>
  </si>
  <si>
    <t xml:space="preserve">Number of drug poisoning deaths per 100,000 population.</t>
  </si>
  <si>
    <t xml:space="preserve">Drug Overdose Deaths</t>
  </si>
  <si>
    <t xml:space="preserve">Number of deaths due to suicide per 100,000 population.</t>
  </si>
  <si>
    <t xml:space="preserve">Suicides</t>
  </si>
  <si>
    <t xml:space="preserve">National Center for Health Statistics natality files</t>
  </si>
  <si>
    <t xml:space="preserve">Percentage of live births with low birthweight (under 2,500 grams).</t>
  </si>
  <si>
    <t xml:space="preserve">Low Birthweight</t>
  </si>
  <si>
    <t xml:space="preserve">National Center for Health Statistics natality and mortality files</t>
  </si>
  <si>
    <t xml:space="preserve">Number of all infant deaths (within 1 year) per 1,000 live births.</t>
  </si>
  <si>
    <t xml:space="preserve">Infant Mortality</t>
  </si>
  <si>
    <t xml:space="preserve">Number of births per 1,000 female population ages 15 to 19.</t>
  </si>
  <si>
    <t xml:space="preserve">Teen Births</t>
  </si>
  <si>
    <t xml:space="preserve">Number of deaths among residents under age 20 per 100,000 population under age 20.</t>
  </si>
  <si>
    <t xml:space="preserve">Child Mortality</t>
  </si>
  <si>
    <t xml:space="preserve">Percentage of children under age 19 without health insurance.</t>
  </si>
  <si>
    <t xml:space="preserve">Uninsured Children</t>
  </si>
</sst>
</file>

<file path=xl/styles.xml><?xml version="1.0" encoding="utf-8"?>
<styleSheet xmlns="http://schemas.openxmlformats.org/spreadsheetml/2006/main">
  <numFmts count="11">
    <numFmt numFmtId="164" formatCode="General"/>
    <numFmt numFmtId="165" formatCode="0%"/>
    <numFmt numFmtId="166" formatCode="@"/>
    <numFmt numFmtId="167" formatCode="#,##0"/>
    <numFmt numFmtId="168" formatCode="0.0\%"/>
    <numFmt numFmtId="169" formatCode="\$#,##0"/>
    <numFmt numFmtId="170" formatCode="#,##0&quot;:1&quot;"/>
    <numFmt numFmtId="171" formatCode="0.0"/>
    <numFmt numFmtId="172" formatCode="General"/>
    <numFmt numFmtId="173" formatCode="\+0.0%;\-0.0%;0.0%"/>
    <numFmt numFmtId="174" formatCode="#,##0.0"/>
  </numFmts>
  <fonts count="15">
    <font>
      <sz val="11"/>
      <color theme="1"/>
      <name val="Calibri"/>
      <family val="2"/>
      <charset val="1"/>
    </font>
    <font>
      <sz val="10"/>
      <name val="Arial"/>
      <family val="0"/>
    </font>
    <font>
      <sz val="10"/>
      <name val="Arial"/>
      <family val="0"/>
    </font>
    <font>
      <sz val="10"/>
      <name val="Arial"/>
      <family val="0"/>
    </font>
    <font>
      <b val="true"/>
      <sz val="16"/>
      <color rgb="FF0E4F55"/>
      <name val="Arial"/>
      <family val="0"/>
      <charset val="1"/>
    </font>
    <font>
      <b val="true"/>
      <sz val="10"/>
      <name val="Arial"/>
      <family val="0"/>
      <charset val="1"/>
    </font>
    <font>
      <sz val="10"/>
      <name val="Arial"/>
      <family val="0"/>
      <charset val="1"/>
    </font>
    <font>
      <b val="true"/>
      <sz val="10"/>
      <color rgb="FF0000FF"/>
      <name val="Arial"/>
      <family val="0"/>
      <charset val="1"/>
    </font>
    <font>
      <i val="true"/>
      <sz val="10"/>
      <color rgb="FF46585D"/>
      <name val="Arial"/>
      <family val="0"/>
      <charset val="1"/>
    </font>
    <font>
      <b val="true"/>
      <sz val="10"/>
      <color rgb="FFFFFFFF"/>
      <name val="Arial"/>
      <family val="0"/>
      <charset val="1"/>
    </font>
    <font>
      <sz val="8"/>
      <color rgb="FF76878B"/>
      <name val="Arial"/>
      <family val="0"/>
      <charset val="1"/>
    </font>
    <font>
      <b val="true"/>
      <sz val="11"/>
      <color rgb="FF0000FF"/>
      <name val="Arial"/>
      <family val="0"/>
      <charset val="1"/>
    </font>
    <font>
      <b val="true"/>
      <sz val="11"/>
      <color rgb="FF0E4F55"/>
      <name val="Arial"/>
      <family val="0"/>
      <charset val="1"/>
    </font>
    <font>
      <sz val="8"/>
      <color rgb="FF999999"/>
      <name val="Arial"/>
      <family val="0"/>
      <charset val="1"/>
    </font>
    <font>
      <sz val="10"/>
      <color rgb="FF000000"/>
      <name val="Calibri"/>
      <family val="2"/>
    </font>
  </fonts>
  <fills count="4">
    <fill>
      <patternFill patternType="none"/>
    </fill>
    <fill>
      <patternFill patternType="gray125"/>
    </fill>
    <fill>
      <patternFill patternType="solid">
        <fgColor rgb="FFFFF2CC"/>
        <bgColor rgb="FFF7DDD2"/>
      </patternFill>
    </fill>
    <fill>
      <patternFill patternType="solid">
        <fgColor rgb="FF0E4F55"/>
        <bgColor rgb="FF1F4F84"/>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5" fontId="7" fillId="2"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7" fontId="6" fillId="0" borderId="0" xfId="0" applyFont="true" applyBorder="false" applyAlignment="false" applyProtection="false">
      <alignment horizontal="general" vertical="bottom" textRotation="0" wrapText="false" indent="0" shrinkToFit="false"/>
      <protection locked="true" hidden="false"/>
    </xf>
    <xf numFmtId="168" fontId="6" fillId="0" borderId="0" xfId="0" applyFont="true" applyBorder="false" applyAlignment="false" applyProtection="false">
      <alignment horizontal="general" vertical="bottom" textRotation="0" wrapText="false" indent="0" shrinkToFit="false"/>
      <protection locked="true" hidden="false"/>
    </xf>
    <xf numFmtId="169" fontId="6" fillId="0" borderId="0" xfId="0" applyFont="true" applyBorder="false" applyAlignment="false" applyProtection="false">
      <alignment horizontal="general" vertical="bottom" textRotation="0" wrapText="false" indent="0" shrinkToFit="false"/>
      <protection locked="true" hidden="false"/>
    </xf>
    <xf numFmtId="170" fontId="6" fillId="0" borderId="0" xfId="0" applyFont="true" applyBorder="false" applyAlignment="false" applyProtection="false">
      <alignment horizontal="general" vertical="bottom" textRotation="0" wrapText="false" indent="0" shrinkToFit="false"/>
      <protection locked="true" hidden="false"/>
    </xf>
    <xf numFmtId="171" fontId="6" fillId="0"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true" applyProtection="false">
      <alignment horizontal="general" vertical="bottom"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6" fontId="5"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11" fillId="2" borderId="0" xfId="0" applyFont="true" applyBorder="false" applyAlignment="false" applyProtection="false">
      <alignment horizontal="general" vertical="bottom" textRotation="0" wrapText="false" indent="0" shrinkToFit="false"/>
      <protection locked="true" hidden="false"/>
    </xf>
    <xf numFmtId="172" fontId="12" fillId="0" borderId="0" xfId="0" applyFont="true" applyBorder="false" applyAlignment="true" applyProtection="false">
      <alignment horizontal="center"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73" fontId="6" fillId="0" borderId="0" xfId="0" applyFont="true" applyBorder="false" applyAlignment="false" applyProtection="false">
      <alignment horizontal="general" vertical="bottom" textRotation="0" wrapText="false" indent="0" shrinkToFit="false"/>
      <protection locked="true" hidden="false"/>
    </xf>
    <xf numFmtId="172" fontId="6" fillId="0" borderId="0" xfId="0" applyFont="true" applyBorder="false" applyAlignment="false" applyProtection="false">
      <alignment horizontal="general" vertical="bottom" textRotation="0" wrapText="false" indent="0" shrinkToFit="false"/>
      <protection locked="true" hidden="false"/>
    </xf>
    <xf numFmtId="174" fontId="6"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ill>
        <patternFill patternType="solid">
          <fgColor rgb="FF0E4F55"/>
          <bgColor rgb="FF000000"/>
        </patternFill>
      </fill>
    </dxf>
    <dxf>
      <fill>
        <patternFill patternType="solid">
          <bgColor rgb="FF000000"/>
        </patternFill>
      </fill>
    </dxf>
    <dxf>
      <fill>
        <patternFill patternType="solid">
          <fgColor rgb="FFFFFFFF"/>
          <bgColor rgb="FF000000"/>
        </patternFill>
      </fill>
    </dxf>
    <dxf>
      <fill>
        <patternFill patternType="solid">
          <fgColor rgb="FFDCE8F5"/>
          <bgColor rgb="FF000000"/>
        </patternFill>
      </fill>
    </dxf>
    <dxf>
      <fill>
        <patternFill patternType="solid">
          <fgColor rgb="FFF7DDD2"/>
          <bgColor rgb="FF000000"/>
        </patternFill>
      </fill>
    </dxf>
    <dxf>
      <fill>
        <patternFill>
          <bgColor rgb="FFDCE8F5"/>
        </patternFill>
      </fill>
    </dxf>
    <dxf>
      <fill>
        <patternFill>
          <bgColor rgb="FFF7DDD2"/>
        </patternFill>
      </fill>
    </dxf>
    <dxf>
      <font>
        <name val="Arial"/>
        <charset val="1"/>
        <family val="0"/>
        <b val="1"/>
        <color rgb="FF1F4F84"/>
      </font>
      <fill>
        <patternFill>
          <bgColor rgb="FFDCE8F5"/>
        </patternFill>
      </fill>
    </dxf>
    <dxf>
      <font>
        <name val="Arial"/>
        <charset val="1"/>
        <family val="0"/>
        <b val="1"/>
        <color rgb="FF8E3420"/>
      </font>
      <fill>
        <patternFill>
          <bgColor rgb="FFF7DDD2"/>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78787"/>
      <rgbColor rgb="FF9999FF"/>
      <rgbColor rgb="FF993366"/>
      <rgbColor rgb="FFFFF2CC"/>
      <rgbColor rgb="FFDCE8F5"/>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7DDD2"/>
      <rgbColor rgb="FF3366FF"/>
      <rgbColor rgb="FF33CCCC"/>
      <rgbColor rgb="FF99CC00"/>
      <rgbColor rgb="FFFFCC00"/>
      <rgbColor rgb="FFFF9900"/>
      <rgbColor rgb="FFFF6600"/>
      <rgbColor rgb="FF76878B"/>
      <rgbColor rgb="FF999999"/>
      <rgbColor rgb="FF0E4F55"/>
      <rgbColor rgb="FF2F7F80"/>
      <rgbColor rgb="FF003300"/>
      <rgbColor rgb="FF333300"/>
      <rgbColor rgb="FF8E3420"/>
      <rgbColor rgb="FF993366"/>
      <rgbColor rgb="FF1F4F84"/>
      <rgbColor rgb="FF46585D"/>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barChart>
        <c:barDir val="bar"/>
        <c:grouping val="clustered"/>
        <c:varyColors val="0"/>
        <c:ser>
          <c:idx val="0"/>
          <c:order val="0"/>
          <c:tx>
            <c:strRef>
              <c:f>'Indicator Ranking'!B5</c:f>
              <c:strCache>
                <c:ptCount val="1"/>
                <c:pt idx="0">
                  <c:v>Value</c:v>
                </c:pt>
              </c:strCache>
            </c:strRef>
          </c:tx>
          <c:spPr>
            <a:solidFill>
              <a:srgbClr val="2f7f80"/>
            </a:solidFill>
            <a:ln w="9360">
              <a:noFill/>
            </a:ln>
          </c:spPr>
          <c:invertIfNegative val="0"/>
          <c:dLbls>
            <c:txPr>
              <a:bodyPr wrap="square"/>
              <a:lstStyle/>
              <a:p>
                <a:pPr>
                  <a:defRPr b="0" sz="1000" spc="-1" strike="noStrike">
                    <a:solidFill>
                      <a:srgbClr val="000000"/>
                    </a:solidFill>
                    <a:latin typeface="Calibri"/>
                  </a:defRPr>
                </a:pPr>
              </a:p>
            </c:txPr>
            <c:dLblPos val="outEnd"/>
            <c:showLegendKey val="1"/>
            <c:showVal val="1"/>
            <c:showCatName val="1"/>
            <c:showSerName val="1"/>
            <c:showPercent val="0"/>
            <c:separator>; </c:separator>
            <c:showLeaderLines val="1"/>
            <c:extLst>
              <c:ext xmlns:c15="http://schemas.microsoft.com/office/drawing/2012/chart" uri="{CE6537A1-D6FC-4f65-9D91-7224C49458BB}">
                <c15:showLeaderLines val="1"/>
              </c:ext>
            </c:extLst>
          </c:dLbls>
          <c:cat>
            <c:strRef>
              <c:f>'Indicator Ranking'!$A$6:$A$15</c:f>
              <c:strCache>
                <c:ptCount val="10"/>
                <c:pt idx="0">
                  <c:v>Abbeville</c:v>
                </c:pt>
                <c:pt idx="1">
                  <c:v>Anderson</c:v>
                </c:pt>
                <c:pt idx="2">
                  <c:v>Cherokee</c:v>
                </c:pt>
                <c:pt idx="3">
                  <c:v>Greenville</c:v>
                </c:pt>
                <c:pt idx="4">
                  <c:v>Greenwood</c:v>
                </c:pt>
                <c:pt idx="5">
                  <c:v>Laurens</c:v>
                </c:pt>
                <c:pt idx="6">
                  <c:v>Oconee</c:v>
                </c:pt>
                <c:pt idx="7">
                  <c:v>Pickens</c:v>
                </c:pt>
                <c:pt idx="8">
                  <c:v>Spartanburg</c:v>
                </c:pt>
                <c:pt idx="9">
                  <c:v>Union</c:v>
                </c:pt>
              </c:strCache>
            </c:strRef>
          </c:cat>
          <c:val>
            <c:numRef>
              <c:f>'Indicator Ranking'!$B$6:$B$15</c:f>
              <c:numCache>
                <c:formatCode>#,##0.0</c:formatCode>
                <c:ptCount val="10"/>
                <c:pt idx="0">
                  <c:v>12784.718</c:v>
                </c:pt>
                <c:pt idx="1">
                  <c:v>11180.326</c:v>
                </c:pt>
                <c:pt idx="2">
                  <c:v>14365.471</c:v>
                </c:pt>
                <c:pt idx="3">
                  <c:v>8508.56</c:v>
                </c:pt>
                <c:pt idx="4">
                  <c:v>12216.46</c:v>
                </c:pt>
                <c:pt idx="5">
                  <c:v>13258.198</c:v>
                </c:pt>
                <c:pt idx="6">
                  <c:v>10139.553</c:v>
                </c:pt>
                <c:pt idx="7">
                  <c:v>9787.786</c:v>
                </c:pt>
                <c:pt idx="8">
                  <c:v>10441.78</c:v>
                </c:pt>
                <c:pt idx="9">
                  <c:v>15925.881</c:v>
                </c:pt>
              </c:numCache>
            </c:numRef>
          </c:val>
        </c:ser>
        <c:gapWidth val="60"/>
        <c:overlap val="0"/>
        <c:axId val="15226524"/>
        <c:axId val="90925035"/>
      </c:barChart>
      <c:catAx>
        <c:axId val="15226524"/>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0925035"/>
        <c:crosses val="autoZero"/>
        <c:auto val="1"/>
        <c:lblAlgn val="ctr"/>
        <c:lblOffset val="100"/>
        <c:noMultiLvlLbl val="0"/>
      </c:catAx>
      <c:valAx>
        <c:axId val="90925035"/>
        <c:scaling>
          <c:orientation val="minMax"/>
        </c:scaling>
        <c:delete val="0"/>
        <c:axPos val="l"/>
        <c:majorGridlines>
          <c:spPr>
            <a:ln w="9360">
              <a:solidFill>
                <a:srgbClr val="878787"/>
              </a:solidFill>
              <a:round/>
            </a:ln>
          </c:spPr>
        </c:majorGridlines>
        <c:numFmt formatCode="#,##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5226524"/>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6</xdr:col>
      <xdr:colOff>0</xdr:colOff>
      <xdr:row>1</xdr:row>
      <xdr:rowOff>130680</xdr:rowOff>
    </xdr:from>
    <xdr:to>
      <xdr:col>15</xdr:col>
      <xdr:colOff>255960</xdr:colOff>
      <xdr:row>18</xdr:row>
      <xdr:rowOff>131760</xdr:rowOff>
    </xdr:to>
    <xdr:graphicFrame>
      <xdr:nvGraphicFramePr>
        <xdr:cNvPr id="0" name="Chart 1"/>
        <xdr:cNvGraphicFramePr/>
      </xdr:nvGraphicFramePr>
      <xdr:xfrm>
        <a:off x="5545440" y="380880"/>
        <a:ext cx="575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id="1" name="tblDefinitions" displayName="tblDefinitions" ref="A1:K36" headerRowCount="1" totalsRowCount="0" totalsRowShown="0">
  <autoFilter ref="A1:K36"/>
  <tableColumns count="11">
    <tableColumn id="1" name="indicator_order"/>
    <tableColumn id="2" name="indicator_id"/>
    <tableColumn id="3" name="indicator"/>
    <tableColumn id="4" name="domain"/>
    <tableColumn id="5" name="unit"/>
    <tableColumn id="6" name="display_format"/>
    <tableColumn id="7" name="direction"/>
    <tableColumn id="8" name="data_years"/>
    <tableColumn id="9" name="original_source"/>
    <tableColumn id="10" name="definition"/>
    <tableColumn id="11" name="chr_measure"/>
  </tableColumns>
</table>
</file>

<file path=xl/tables/table2.xml><?xml version="1.0" encoding="utf-8"?>
<table xmlns="http://schemas.openxmlformats.org/spreadsheetml/2006/main" id="2" name="tblIndicators" displayName="tblIndicators" ref="A1:O421" headerRowCount="1" totalsRowCount="0" totalsRowShown="0">
  <autoFilter ref="A1:O421"/>
  <tableColumns count="15">
    <tableColumn id="1" name="geo_id"/>
    <tableColumn id="2" name="geo_name"/>
    <tableColumn id="3" name="geo_level"/>
    <tableColumn id="4" name="domain"/>
    <tableColumn id="5" name="indicator_id"/>
    <tableColumn id="6" name="indicator"/>
    <tableColumn id="7" name="value"/>
    <tableColumn id="8" name="unit"/>
    <tableColumn id="9" name="data_years"/>
    <tableColumn id="10" name="source"/>
    <tableColumn id="11" name="direction"/>
    <tableColumn id="12" name="state_value"/>
    <tableColumn id="13" name="national_value"/>
    <tableColumn id="14" name="vs_state"/>
    <tableColumn id="15" name="vs_nation"/>
  </tableColumns>
</table>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table" Target="../tables/table2.xml"/>
</Relationships>
</file>

<file path=xl/worksheets/_rels/sheet5.xml.rels><?xml version="1.0" encoding="UTF-8"?>
<Relationships xmlns="http://schemas.openxmlformats.org/package/2006/relationships"><Relationship Id="rId1" Type="http://schemas.openxmlformats.org/officeDocument/2006/relationships/drawing" Target="../drawings/drawing1.xml"/>
</Relationships>
</file>

<file path=xl/worksheets/_rels/sheet6.xml.rels><?xml version="1.0" encoding="UTF-8"?>
<Relationships xmlns="http://schemas.openxmlformats.org/package/2006/relationships"><Relationship Id="rId1" Type="http://schemas.openxmlformats.org/officeDocument/2006/relationships/table" Target="../tables/table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H1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2"/>
    <col collapsed="false" customWidth="true" hidden="false" outlineLevel="0" max="3" min="3" style="0" width="16"/>
    <col collapsed="false" customWidth="true" hidden="false" outlineLevel="0" max="8" min="4" style="0" width="18"/>
  </cols>
  <sheetData>
    <row r="2" customFormat="false" ht="19.7" hidden="false" customHeight="false" outlineLevel="0" collapsed="false">
      <c r="B2" s="1" t="s">
        <v>0</v>
      </c>
    </row>
    <row r="4" customFormat="false" ht="45" hidden="false" customHeight="true" outlineLevel="0" collapsed="false">
      <c r="B4" s="2" t="s">
        <v>1</v>
      </c>
      <c r="C4" s="3" t="s">
        <v>2</v>
      </c>
      <c r="D4" s="3"/>
      <c r="E4" s="3"/>
      <c r="F4" s="3"/>
      <c r="G4" s="3"/>
      <c r="H4" s="3"/>
    </row>
    <row r="5" customFormat="false" ht="45" hidden="false" customHeight="true" outlineLevel="0" collapsed="false">
      <c r="B5" s="2" t="s">
        <v>3</v>
      </c>
      <c r="C5" s="3" t="s">
        <v>4</v>
      </c>
      <c r="D5" s="3"/>
      <c r="E5" s="3"/>
      <c r="F5" s="3"/>
      <c r="G5" s="3"/>
      <c r="H5" s="3"/>
    </row>
    <row r="6" customFormat="false" ht="45" hidden="false" customHeight="true" outlineLevel="0" collapsed="false">
      <c r="B6" s="2" t="s">
        <v>5</v>
      </c>
      <c r="C6" s="3" t="s">
        <v>6</v>
      </c>
      <c r="D6" s="3"/>
      <c r="E6" s="3"/>
      <c r="F6" s="3"/>
      <c r="G6" s="3"/>
      <c r="H6" s="3"/>
    </row>
    <row r="7" customFormat="false" ht="15" hidden="false" customHeight="false" outlineLevel="0" collapsed="false">
      <c r="B7" s="2" t="s">
        <v>7</v>
      </c>
      <c r="C7" s="4" t="n">
        <v>0.05</v>
      </c>
      <c r="D7" s="5" t="s">
        <v>8</v>
      </c>
    </row>
    <row r="8" customFormat="false" ht="30" hidden="false" customHeight="true" outlineLevel="0" collapsed="false">
      <c r="B8" s="2" t="s">
        <v>9</v>
      </c>
      <c r="C8" s="3" t="s">
        <v>10</v>
      </c>
      <c r="D8" s="3"/>
      <c r="E8" s="3"/>
      <c r="F8" s="3"/>
      <c r="G8" s="3"/>
      <c r="H8" s="3"/>
    </row>
    <row r="9" customFormat="false" ht="90" hidden="false" customHeight="true" outlineLevel="0" collapsed="false">
      <c r="B9" s="2" t="s">
        <v>11</v>
      </c>
      <c r="C9" s="3" t="s">
        <v>12</v>
      </c>
      <c r="D9" s="3"/>
      <c r="E9" s="3"/>
      <c r="F9" s="3"/>
      <c r="G9" s="3"/>
      <c r="H9" s="3"/>
    </row>
    <row r="10" customFormat="false" ht="60" hidden="false" customHeight="true" outlineLevel="0" collapsed="false">
      <c r="B10" s="2" t="s">
        <v>13</v>
      </c>
      <c r="C10" s="3" t="s">
        <v>14</v>
      </c>
      <c r="D10" s="3"/>
      <c r="E10" s="3"/>
      <c r="F10" s="3"/>
      <c r="G10" s="3"/>
      <c r="H10" s="3"/>
    </row>
    <row r="11" customFormat="false" ht="30" hidden="false" customHeight="true" outlineLevel="0" collapsed="false">
      <c r="B11" s="2" t="s">
        <v>15</v>
      </c>
      <c r="C11" s="3" t="s">
        <v>16</v>
      </c>
      <c r="D11" s="3"/>
      <c r="E11" s="3"/>
      <c r="F11" s="3"/>
      <c r="G11" s="3"/>
      <c r="H11" s="3"/>
    </row>
  </sheetData>
  <mergeCells count="7">
    <mergeCell ref="C4:H4"/>
    <mergeCell ref="C5:H5"/>
    <mergeCell ref="C6:H6"/>
    <mergeCell ref="C8:H8"/>
    <mergeCell ref="C9:H9"/>
    <mergeCell ref="C10:H10"/>
    <mergeCell ref="C11:H1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4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15"/>
    <col collapsed="false" customWidth="true" hidden="false" outlineLevel="0" max="3" min="3" style="0" width="10"/>
    <col collapsed="false" customWidth="true" hidden="false" outlineLevel="0" max="4" min="4" style="0" width="26"/>
    <col collapsed="false" customWidth="true" hidden="false" outlineLevel="0" max="5" min="5" style="0" width="16"/>
    <col collapsed="false" customWidth="true" hidden="false" outlineLevel="0" max="6" min="6" style="0" width="36"/>
    <col collapsed="false" customWidth="true" hidden="false" outlineLevel="0" max="7" min="7" style="0" width="12"/>
    <col collapsed="false" customWidth="true" hidden="false" outlineLevel="0" max="8" min="8" style="0" width="24"/>
    <col collapsed="false" customWidth="true" hidden="false" outlineLevel="0" max="9" min="9" style="0" width="16"/>
    <col collapsed="false" customWidth="true" hidden="false" outlineLevel="0" max="10" min="10" style="0" width="60"/>
    <col collapsed="false" customWidth="true" hidden="false" outlineLevel="0" max="11" min="11" style="0" width="16"/>
    <col collapsed="false" customWidth="true" hidden="false" outlineLevel="0" max="12" min="12" style="0" width="12"/>
    <col collapsed="false" customWidth="true" hidden="false" outlineLevel="0" max="13" min="13" style="0" width="13"/>
    <col collapsed="false" customWidth="true" hidden="false" outlineLevel="0" max="15" min="14" style="0" width="11"/>
  </cols>
  <sheetData>
    <row r="1" customFormat="false" ht="15" hidden="false" customHeight="false" outlineLevel="0" collapsed="false">
      <c r="A1" s="6" t="s">
        <v>17</v>
      </c>
      <c r="B1" s="6" t="s">
        <v>18</v>
      </c>
      <c r="C1" s="6" t="s">
        <v>19</v>
      </c>
      <c r="D1" s="6" t="s">
        <v>20</v>
      </c>
      <c r="E1" s="6" t="s">
        <v>21</v>
      </c>
      <c r="F1" s="6" t="s">
        <v>22</v>
      </c>
      <c r="G1" s="6" t="s">
        <v>23</v>
      </c>
      <c r="H1" s="6" t="s">
        <v>24</v>
      </c>
      <c r="I1" s="6" t="s">
        <v>25</v>
      </c>
      <c r="J1" s="6" t="s">
        <v>26</v>
      </c>
      <c r="K1" s="6" t="s">
        <v>27</v>
      </c>
      <c r="L1" s="6" t="s">
        <v>28</v>
      </c>
      <c r="M1" s="6" t="s">
        <v>29</v>
      </c>
      <c r="N1" s="6" t="s">
        <v>30</v>
      </c>
      <c r="O1" s="6" t="s">
        <v>31</v>
      </c>
    </row>
    <row r="2" customFormat="false" ht="15" hidden="false" customHeight="false" outlineLevel="0" collapsed="false">
      <c r="A2" s="7" t="s">
        <v>32</v>
      </c>
      <c r="B2" s="8" t="s">
        <v>33</v>
      </c>
      <c r="C2" s="8" t="s">
        <v>34</v>
      </c>
      <c r="D2" s="8" t="s">
        <v>35</v>
      </c>
      <c r="E2" s="8" t="s">
        <v>36</v>
      </c>
      <c r="F2" s="8" t="s">
        <v>37</v>
      </c>
      <c r="G2" s="9" t="n">
        <v>333287557</v>
      </c>
      <c r="H2" s="8" t="s">
        <v>38</v>
      </c>
      <c r="I2" s="8" t="s">
        <v>39</v>
      </c>
      <c r="J2" s="8" t="s">
        <v>40</v>
      </c>
      <c r="K2" s="8" t="s">
        <v>41</v>
      </c>
      <c r="L2" s="9" t="n">
        <f aca="false">IF(COUNTIFS($A$2:$A$421,"45000",$E$2:$E$421,E2,$G$2:$G$421,"&lt;&gt;")=0,"",SUMIFS($G$2:$G$421,$A$2:$A$421,"45000",$E$2:$E$421,E2))</f>
        <v>5282634</v>
      </c>
      <c r="M2" s="9" t="n">
        <f aca="false">IF(COUNTIFS($A$2:$A$421,"00000",$E$2:$E$421,E2,$G$2:$G$421,"&lt;&gt;")=0,"",SUMIFS($G$2:$G$421,$A$2:$A$421,"00000",$E$2:$E$421,E2))</f>
        <v>333287557</v>
      </c>
      <c r="N2" s="8" t="str">
        <f aca="false">IF(C2&lt;&gt;"County","Not rated",IF(K2="Not rated","Not rated",IF(OR(G2="",L2=""),"No data",IF(ABS(G2-L2)/L2&lt;Tolerance,"Similar",IF((G2&gt;L2)=(K2="Higher is better"),"Better","Worse")))))</f>
        <v>Not rated</v>
      </c>
      <c r="O2" s="8" t="str">
        <f aca="false">IF(C2="Nation","Not rated",IF(K2="Not rated","Not rated",IF(OR(G2="",M2=""),"No data",IF(ABS(G2-M2)/M2&lt;Tolerance,"Similar",IF((G2&gt;M2)=(K2="Higher is better"),"Better","Worse")))))</f>
        <v>Not rated</v>
      </c>
    </row>
    <row r="3" customFormat="false" ht="15" hidden="false" customHeight="false" outlineLevel="0" collapsed="false">
      <c r="A3" s="7" t="s">
        <v>42</v>
      </c>
      <c r="B3" s="8" t="s">
        <v>43</v>
      </c>
      <c r="C3" s="8" t="s">
        <v>44</v>
      </c>
      <c r="D3" s="8" t="s">
        <v>35</v>
      </c>
      <c r="E3" s="8" t="s">
        <v>36</v>
      </c>
      <c r="F3" s="8" t="s">
        <v>37</v>
      </c>
      <c r="G3" s="9" t="n">
        <v>5282634</v>
      </c>
      <c r="H3" s="8" t="s">
        <v>38</v>
      </c>
      <c r="I3" s="8" t="s">
        <v>39</v>
      </c>
      <c r="J3" s="8" t="s">
        <v>40</v>
      </c>
      <c r="K3" s="8" t="s">
        <v>41</v>
      </c>
      <c r="L3" s="9" t="n">
        <f aca="false">IF(COUNTIFS($A$2:$A$421,"45000",$E$2:$E$421,E3,$G$2:$G$421,"&lt;&gt;")=0,"",SUMIFS($G$2:$G$421,$A$2:$A$421,"45000",$E$2:$E$421,E3))</f>
        <v>5282634</v>
      </c>
      <c r="M3" s="9" t="n">
        <f aca="false">IF(COUNTIFS($A$2:$A$421,"00000",$E$2:$E$421,E3,$G$2:$G$421,"&lt;&gt;")=0,"",SUMIFS($G$2:$G$421,$A$2:$A$421,"00000",$E$2:$E$421,E3))</f>
        <v>333287557</v>
      </c>
      <c r="N3" s="8" t="str">
        <f aca="false">IF(C3&lt;&gt;"County","Not rated",IF(K3="Not rated","Not rated",IF(OR(G3="",L3=""),"No data",IF(ABS(G3-L3)/L3&lt;Tolerance,"Similar",IF((G3&gt;L3)=(K3="Higher is better"),"Better","Worse")))))</f>
        <v>Not rated</v>
      </c>
      <c r="O3" s="8" t="str">
        <f aca="false">IF(C3="Nation","Not rated",IF(K3="Not rated","Not rated",IF(OR(G3="",M3=""),"No data",IF(ABS(G3-M3)/M3&lt;Tolerance,"Similar",IF((G3&gt;M3)=(K3="Higher is better"),"Better","Worse")))))</f>
        <v>Not rated</v>
      </c>
    </row>
    <row r="4" customFormat="false" ht="15" hidden="false" customHeight="false" outlineLevel="0" collapsed="false">
      <c r="A4" s="7" t="s">
        <v>45</v>
      </c>
      <c r="B4" s="8" t="s">
        <v>46</v>
      </c>
      <c r="C4" s="8" t="s">
        <v>47</v>
      </c>
      <c r="D4" s="8" t="s">
        <v>35</v>
      </c>
      <c r="E4" s="8" t="s">
        <v>36</v>
      </c>
      <c r="F4" s="8" t="s">
        <v>37</v>
      </c>
      <c r="G4" s="9" t="n">
        <v>24356</v>
      </c>
      <c r="H4" s="8" t="s">
        <v>38</v>
      </c>
      <c r="I4" s="8" t="s">
        <v>39</v>
      </c>
      <c r="J4" s="8" t="s">
        <v>40</v>
      </c>
      <c r="K4" s="8" t="s">
        <v>41</v>
      </c>
      <c r="L4" s="9" t="n">
        <f aca="false">IF(COUNTIFS($A$2:$A$421,"45000",$E$2:$E$421,E4,$G$2:$G$421,"&lt;&gt;")=0,"",SUMIFS($G$2:$G$421,$A$2:$A$421,"45000",$E$2:$E$421,E4))</f>
        <v>5282634</v>
      </c>
      <c r="M4" s="9" t="n">
        <f aca="false">IF(COUNTIFS($A$2:$A$421,"00000",$E$2:$E$421,E4,$G$2:$G$421,"&lt;&gt;")=0,"",SUMIFS($G$2:$G$421,$A$2:$A$421,"00000",$E$2:$E$421,E4))</f>
        <v>333287557</v>
      </c>
      <c r="N4" s="8" t="str">
        <f aca="false">IF(C4&lt;&gt;"County","Not rated",IF(K4="Not rated","Not rated",IF(OR(G4="",L4=""),"No data",IF(ABS(G4-L4)/L4&lt;Tolerance,"Similar",IF((G4&gt;L4)=(K4="Higher is better"),"Better","Worse")))))</f>
        <v>Not rated</v>
      </c>
      <c r="O4" s="8" t="str">
        <f aca="false">IF(C4="Nation","Not rated",IF(K4="Not rated","Not rated",IF(OR(G4="",M4=""),"No data",IF(ABS(G4-M4)/M4&lt;Tolerance,"Similar",IF((G4&gt;M4)=(K4="Higher is better"),"Better","Worse")))))</f>
        <v>Not rated</v>
      </c>
    </row>
    <row r="5" customFormat="false" ht="15" hidden="false" customHeight="false" outlineLevel="0" collapsed="false">
      <c r="A5" s="7" t="s">
        <v>48</v>
      </c>
      <c r="B5" s="8" t="s">
        <v>49</v>
      </c>
      <c r="C5" s="8" t="s">
        <v>47</v>
      </c>
      <c r="D5" s="8" t="s">
        <v>35</v>
      </c>
      <c r="E5" s="8" t="s">
        <v>36</v>
      </c>
      <c r="F5" s="8" t="s">
        <v>37</v>
      </c>
      <c r="G5" s="9" t="n">
        <v>209581</v>
      </c>
      <c r="H5" s="8" t="s">
        <v>38</v>
      </c>
      <c r="I5" s="8" t="s">
        <v>39</v>
      </c>
      <c r="J5" s="8" t="s">
        <v>40</v>
      </c>
      <c r="K5" s="8" t="s">
        <v>41</v>
      </c>
      <c r="L5" s="9" t="n">
        <f aca="false">IF(COUNTIFS($A$2:$A$421,"45000",$E$2:$E$421,E5,$G$2:$G$421,"&lt;&gt;")=0,"",SUMIFS($G$2:$G$421,$A$2:$A$421,"45000",$E$2:$E$421,E5))</f>
        <v>5282634</v>
      </c>
      <c r="M5" s="9" t="n">
        <f aca="false">IF(COUNTIFS($A$2:$A$421,"00000",$E$2:$E$421,E5,$G$2:$G$421,"&lt;&gt;")=0,"",SUMIFS($G$2:$G$421,$A$2:$A$421,"00000",$E$2:$E$421,E5))</f>
        <v>333287557</v>
      </c>
      <c r="N5" s="8" t="str">
        <f aca="false">IF(C5&lt;&gt;"County","Not rated",IF(K5="Not rated","Not rated",IF(OR(G5="",L5=""),"No data",IF(ABS(G5-L5)/L5&lt;Tolerance,"Similar",IF((G5&gt;L5)=(K5="Higher is better"),"Better","Worse")))))</f>
        <v>Not rated</v>
      </c>
      <c r="O5" s="8" t="str">
        <f aca="false">IF(C5="Nation","Not rated",IF(K5="Not rated","Not rated",IF(OR(G5="",M5=""),"No data",IF(ABS(G5-M5)/M5&lt;Tolerance,"Similar",IF((G5&gt;M5)=(K5="Higher is better"),"Better","Worse")))))</f>
        <v>Not rated</v>
      </c>
    </row>
    <row r="6" customFormat="false" ht="15" hidden="false" customHeight="false" outlineLevel="0" collapsed="false">
      <c r="A6" s="7" t="s">
        <v>50</v>
      </c>
      <c r="B6" s="8" t="s">
        <v>51</v>
      </c>
      <c r="C6" s="8" t="s">
        <v>47</v>
      </c>
      <c r="D6" s="8" t="s">
        <v>35</v>
      </c>
      <c r="E6" s="8" t="s">
        <v>36</v>
      </c>
      <c r="F6" s="8" t="s">
        <v>37</v>
      </c>
      <c r="G6" s="9" t="n">
        <v>56121</v>
      </c>
      <c r="H6" s="8" t="s">
        <v>38</v>
      </c>
      <c r="I6" s="8" t="s">
        <v>39</v>
      </c>
      <c r="J6" s="8" t="s">
        <v>40</v>
      </c>
      <c r="K6" s="8" t="s">
        <v>41</v>
      </c>
      <c r="L6" s="9" t="n">
        <f aca="false">IF(COUNTIFS($A$2:$A$421,"45000",$E$2:$E$421,E6,$G$2:$G$421,"&lt;&gt;")=0,"",SUMIFS($G$2:$G$421,$A$2:$A$421,"45000",$E$2:$E$421,E6))</f>
        <v>5282634</v>
      </c>
      <c r="M6" s="9" t="n">
        <f aca="false">IF(COUNTIFS($A$2:$A$421,"00000",$E$2:$E$421,E6,$G$2:$G$421,"&lt;&gt;")=0,"",SUMIFS($G$2:$G$421,$A$2:$A$421,"00000",$E$2:$E$421,E6))</f>
        <v>333287557</v>
      </c>
      <c r="N6" s="8" t="str">
        <f aca="false">IF(C6&lt;&gt;"County","Not rated",IF(K6="Not rated","Not rated",IF(OR(G6="",L6=""),"No data",IF(ABS(G6-L6)/L6&lt;Tolerance,"Similar",IF((G6&gt;L6)=(K6="Higher is better"),"Better","Worse")))))</f>
        <v>Not rated</v>
      </c>
      <c r="O6" s="8" t="str">
        <f aca="false">IF(C6="Nation","Not rated",IF(K6="Not rated","Not rated",IF(OR(G6="",M6=""),"No data",IF(ABS(G6-M6)/M6&lt;Tolerance,"Similar",IF((G6&gt;M6)=(K6="Higher is better"),"Better","Worse")))))</f>
        <v>Not rated</v>
      </c>
    </row>
    <row r="7" customFormat="false" ht="15" hidden="false" customHeight="false" outlineLevel="0" collapsed="false">
      <c r="A7" s="7" t="s">
        <v>52</v>
      </c>
      <c r="B7" s="8" t="s">
        <v>53</v>
      </c>
      <c r="C7" s="8" t="s">
        <v>47</v>
      </c>
      <c r="D7" s="8" t="s">
        <v>35</v>
      </c>
      <c r="E7" s="8" t="s">
        <v>36</v>
      </c>
      <c r="F7" s="8" t="s">
        <v>37</v>
      </c>
      <c r="G7" s="9" t="n">
        <v>547950</v>
      </c>
      <c r="H7" s="8" t="s">
        <v>38</v>
      </c>
      <c r="I7" s="8" t="s">
        <v>39</v>
      </c>
      <c r="J7" s="8" t="s">
        <v>40</v>
      </c>
      <c r="K7" s="8" t="s">
        <v>41</v>
      </c>
      <c r="L7" s="9" t="n">
        <f aca="false">IF(COUNTIFS($A$2:$A$421,"45000",$E$2:$E$421,E7,$G$2:$G$421,"&lt;&gt;")=0,"",SUMIFS($G$2:$G$421,$A$2:$A$421,"45000",$E$2:$E$421,E7))</f>
        <v>5282634</v>
      </c>
      <c r="M7" s="9" t="n">
        <f aca="false">IF(COUNTIFS($A$2:$A$421,"00000",$E$2:$E$421,E7,$G$2:$G$421,"&lt;&gt;")=0,"",SUMIFS($G$2:$G$421,$A$2:$A$421,"00000",$E$2:$E$421,E7))</f>
        <v>333287557</v>
      </c>
      <c r="N7" s="8" t="str">
        <f aca="false">IF(C7&lt;&gt;"County","Not rated",IF(K7="Not rated","Not rated",IF(OR(G7="",L7=""),"No data",IF(ABS(G7-L7)/L7&lt;Tolerance,"Similar",IF((G7&gt;L7)=(K7="Higher is better"),"Better","Worse")))))</f>
        <v>Not rated</v>
      </c>
      <c r="O7" s="8" t="str">
        <f aca="false">IF(C7="Nation","Not rated",IF(K7="Not rated","Not rated",IF(OR(G7="",M7=""),"No data",IF(ABS(G7-M7)/M7&lt;Tolerance,"Similar",IF((G7&gt;M7)=(K7="Higher is better"),"Better","Worse")))))</f>
        <v>Not rated</v>
      </c>
    </row>
    <row r="8" customFormat="false" ht="15" hidden="false" customHeight="false" outlineLevel="0" collapsed="false">
      <c r="A8" s="7" t="s">
        <v>54</v>
      </c>
      <c r="B8" s="8" t="s">
        <v>55</v>
      </c>
      <c r="C8" s="8" t="s">
        <v>47</v>
      </c>
      <c r="D8" s="8" t="s">
        <v>35</v>
      </c>
      <c r="E8" s="8" t="s">
        <v>36</v>
      </c>
      <c r="F8" s="8" t="s">
        <v>37</v>
      </c>
      <c r="G8" s="9" t="n">
        <v>69267</v>
      </c>
      <c r="H8" s="8" t="s">
        <v>38</v>
      </c>
      <c r="I8" s="8" t="s">
        <v>39</v>
      </c>
      <c r="J8" s="8" t="s">
        <v>40</v>
      </c>
      <c r="K8" s="8" t="s">
        <v>41</v>
      </c>
      <c r="L8" s="9" t="n">
        <f aca="false">IF(COUNTIFS($A$2:$A$421,"45000",$E$2:$E$421,E8,$G$2:$G$421,"&lt;&gt;")=0,"",SUMIFS($G$2:$G$421,$A$2:$A$421,"45000",$E$2:$E$421,E8))</f>
        <v>5282634</v>
      </c>
      <c r="M8" s="9" t="n">
        <f aca="false">IF(COUNTIFS($A$2:$A$421,"00000",$E$2:$E$421,E8,$G$2:$G$421,"&lt;&gt;")=0,"",SUMIFS($G$2:$G$421,$A$2:$A$421,"00000",$E$2:$E$421,E8))</f>
        <v>333287557</v>
      </c>
      <c r="N8" s="8" t="str">
        <f aca="false">IF(C8&lt;&gt;"County","Not rated",IF(K8="Not rated","Not rated",IF(OR(G8="",L8=""),"No data",IF(ABS(G8-L8)/L8&lt;Tolerance,"Similar",IF((G8&gt;L8)=(K8="Higher is better"),"Better","Worse")))))</f>
        <v>Not rated</v>
      </c>
      <c r="O8" s="8" t="str">
        <f aca="false">IF(C8="Nation","Not rated",IF(K8="Not rated","Not rated",IF(OR(G8="",M8=""),"No data",IF(ABS(G8-M8)/M8&lt;Tolerance,"Similar",IF((G8&gt;M8)=(K8="Higher is better"),"Better","Worse")))))</f>
        <v>Not rated</v>
      </c>
    </row>
    <row r="9" customFormat="false" ht="15" hidden="false" customHeight="false" outlineLevel="0" collapsed="false">
      <c r="A9" s="7" t="s">
        <v>56</v>
      </c>
      <c r="B9" s="8" t="s">
        <v>57</v>
      </c>
      <c r="C9" s="8" t="s">
        <v>47</v>
      </c>
      <c r="D9" s="8" t="s">
        <v>35</v>
      </c>
      <c r="E9" s="8" t="s">
        <v>36</v>
      </c>
      <c r="F9" s="8" t="s">
        <v>37</v>
      </c>
      <c r="G9" s="9" t="n">
        <v>67965</v>
      </c>
      <c r="H9" s="8" t="s">
        <v>38</v>
      </c>
      <c r="I9" s="8" t="s">
        <v>39</v>
      </c>
      <c r="J9" s="8" t="s">
        <v>40</v>
      </c>
      <c r="K9" s="8" t="s">
        <v>41</v>
      </c>
      <c r="L9" s="9" t="n">
        <f aca="false">IF(COUNTIFS($A$2:$A$421,"45000",$E$2:$E$421,E9,$G$2:$G$421,"&lt;&gt;")=0,"",SUMIFS($G$2:$G$421,$A$2:$A$421,"45000",$E$2:$E$421,E9))</f>
        <v>5282634</v>
      </c>
      <c r="M9" s="9" t="n">
        <f aca="false">IF(COUNTIFS($A$2:$A$421,"00000",$E$2:$E$421,E9,$G$2:$G$421,"&lt;&gt;")=0,"",SUMIFS($G$2:$G$421,$A$2:$A$421,"00000",$E$2:$E$421,E9))</f>
        <v>333287557</v>
      </c>
      <c r="N9" s="8" t="str">
        <f aca="false">IF(C9&lt;&gt;"County","Not rated",IF(K9="Not rated","Not rated",IF(OR(G9="",L9=""),"No data",IF(ABS(G9-L9)/L9&lt;Tolerance,"Similar",IF((G9&gt;L9)=(K9="Higher is better"),"Better","Worse")))))</f>
        <v>Not rated</v>
      </c>
      <c r="O9" s="8" t="str">
        <f aca="false">IF(C9="Nation","Not rated",IF(K9="Not rated","Not rated",IF(OR(G9="",M9=""),"No data",IF(ABS(G9-M9)/M9&lt;Tolerance,"Similar",IF((G9&gt;M9)=(K9="Higher is better"),"Better","Worse")))))</f>
        <v>Not rated</v>
      </c>
    </row>
    <row r="10" customFormat="false" ht="15" hidden="false" customHeight="false" outlineLevel="0" collapsed="false">
      <c r="A10" s="7" t="s">
        <v>58</v>
      </c>
      <c r="B10" s="8" t="s">
        <v>59</v>
      </c>
      <c r="C10" s="8" t="s">
        <v>47</v>
      </c>
      <c r="D10" s="8" t="s">
        <v>35</v>
      </c>
      <c r="E10" s="8" t="s">
        <v>36</v>
      </c>
      <c r="F10" s="8" t="s">
        <v>37</v>
      </c>
      <c r="G10" s="9" t="n">
        <v>80180</v>
      </c>
      <c r="H10" s="8" t="s">
        <v>38</v>
      </c>
      <c r="I10" s="8" t="s">
        <v>39</v>
      </c>
      <c r="J10" s="8" t="s">
        <v>40</v>
      </c>
      <c r="K10" s="8" t="s">
        <v>41</v>
      </c>
      <c r="L10" s="9" t="n">
        <f aca="false">IF(COUNTIFS($A$2:$A$421,"45000",$E$2:$E$421,E10,$G$2:$G$421,"&lt;&gt;")=0,"",SUMIFS($G$2:$G$421,$A$2:$A$421,"45000",$E$2:$E$421,E10))</f>
        <v>5282634</v>
      </c>
      <c r="M10" s="9" t="n">
        <f aca="false">IF(COUNTIFS($A$2:$A$421,"00000",$E$2:$E$421,E10,$G$2:$G$421,"&lt;&gt;")=0,"",SUMIFS($G$2:$G$421,$A$2:$A$421,"00000",$E$2:$E$421,E10))</f>
        <v>333287557</v>
      </c>
      <c r="N10" s="8" t="str">
        <f aca="false">IF(C10&lt;&gt;"County","Not rated",IF(K10="Not rated","Not rated",IF(OR(G10="",L10=""),"No data",IF(ABS(G10-L10)/L10&lt;Tolerance,"Similar",IF((G10&gt;L10)=(K10="Higher is better"),"Better","Worse")))))</f>
        <v>Not rated</v>
      </c>
      <c r="O10" s="8" t="str">
        <f aca="false">IF(C10="Nation","Not rated",IF(K10="Not rated","Not rated",IF(OR(G10="",M10=""),"No data",IF(ABS(G10-M10)/M10&lt;Tolerance,"Similar",IF((G10&gt;M10)=(K10="Higher is better"),"Better","Worse")))))</f>
        <v>Not rated</v>
      </c>
    </row>
    <row r="11" customFormat="false" ht="15" hidden="false" customHeight="false" outlineLevel="0" collapsed="false">
      <c r="A11" s="7" t="s">
        <v>60</v>
      </c>
      <c r="B11" s="8" t="s">
        <v>61</v>
      </c>
      <c r="C11" s="8" t="s">
        <v>47</v>
      </c>
      <c r="D11" s="8" t="s">
        <v>35</v>
      </c>
      <c r="E11" s="8" t="s">
        <v>36</v>
      </c>
      <c r="F11" s="8" t="s">
        <v>37</v>
      </c>
      <c r="G11" s="9" t="n">
        <v>133462</v>
      </c>
      <c r="H11" s="8" t="s">
        <v>38</v>
      </c>
      <c r="I11" s="8" t="s">
        <v>39</v>
      </c>
      <c r="J11" s="8" t="s">
        <v>40</v>
      </c>
      <c r="K11" s="8" t="s">
        <v>41</v>
      </c>
      <c r="L11" s="9" t="n">
        <f aca="false">IF(COUNTIFS($A$2:$A$421,"45000",$E$2:$E$421,E11,$G$2:$G$421,"&lt;&gt;")=0,"",SUMIFS($G$2:$G$421,$A$2:$A$421,"45000",$E$2:$E$421,E11))</f>
        <v>5282634</v>
      </c>
      <c r="M11" s="9" t="n">
        <f aca="false">IF(COUNTIFS($A$2:$A$421,"00000",$E$2:$E$421,E11,$G$2:$G$421,"&lt;&gt;")=0,"",SUMIFS($G$2:$G$421,$A$2:$A$421,"00000",$E$2:$E$421,E11))</f>
        <v>333287557</v>
      </c>
      <c r="N11" s="8" t="str">
        <f aca="false">IF(C11&lt;&gt;"County","Not rated",IF(K11="Not rated","Not rated",IF(OR(G11="",L11=""),"No data",IF(ABS(G11-L11)/L11&lt;Tolerance,"Similar",IF((G11&gt;L11)=(K11="Higher is better"),"Better","Worse")))))</f>
        <v>Not rated</v>
      </c>
      <c r="O11" s="8" t="str">
        <f aca="false">IF(C11="Nation","Not rated",IF(K11="Not rated","Not rated",IF(OR(G11="",M11=""),"No data",IF(ABS(G11-M11)/M11&lt;Tolerance,"Similar",IF((G11&gt;M11)=(K11="Higher is better"),"Better","Worse")))))</f>
        <v>Not rated</v>
      </c>
    </row>
    <row r="12" customFormat="false" ht="15" hidden="false" customHeight="false" outlineLevel="0" collapsed="false">
      <c r="A12" s="7" t="s">
        <v>62</v>
      </c>
      <c r="B12" s="8" t="s">
        <v>63</v>
      </c>
      <c r="C12" s="8" t="s">
        <v>47</v>
      </c>
      <c r="D12" s="8" t="s">
        <v>35</v>
      </c>
      <c r="E12" s="8" t="s">
        <v>36</v>
      </c>
      <c r="F12" s="8" t="s">
        <v>37</v>
      </c>
      <c r="G12" s="9" t="n">
        <v>345831</v>
      </c>
      <c r="H12" s="8" t="s">
        <v>38</v>
      </c>
      <c r="I12" s="8" t="s">
        <v>39</v>
      </c>
      <c r="J12" s="8" t="s">
        <v>40</v>
      </c>
      <c r="K12" s="8" t="s">
        <v>41</v>
      </c>
      <c r="L12" s="9" t="n">
        <f aca="false">IF(COUNTIFS($A$2:$A$421,"45000",$E$2:$E$421,E12,$G$2:$G$421,"&lt;&gt;")=0,"",SUMIFS($G$2:$G$421,$A$2:$A$421,"45000",$E$2:$E$421,E12))</f>
        <v>5282634</v>
      </c>
      <c r="M12" s="9" t="n">
        <f aca="false">IF(COUNTIFS($A$2:$A$421,"00000",$E$2:$E$421,E12,$G$2:$G$421,"&lt;&gt;")=0,"",SUMIFS($G$2:$G$421,$A$2:$A$421,"00000",$E$2:$E$421,E12))</f>
        <v>333287557</v>
      </c>
      <c r="N12" s="8" t="str">
        <f aca="false">IF(C12&lt;&gt;"County","Not rated",IF(K12="Not rated","Not rated",IF(OR(G12="",L12=""),"No data",IF(ABS(G12-L12)/L12&lt;Tolerance,"Similar",IF((G12&gt;L12)=(K12="Higher is better"),"Better","Worse")))))</f>
        <v>Not rated</v>
      </c>
      <c r="O12" s="8" t="str">
        <f aca="false">IF(C12="Nation","Not rated",IF(K12="Not rated","Not rated",IF(OR(G12="",M12=""),"No data",IF(ABS(G12-M12)/M12&lt;Tolerance,"Similar",IF((G12&gt;M12)=(K12="Higher is better"),"Better","Worse")))))</f>
        <v>Not rated</v>
      </c>
    </row>
    <row r="13" customFormat="false" ht="15" hidden="false" customHeight="false" outlineLevel="0" collapsed="false">
      <c r="A13" s="7" t="s">
        <v>64</v>
      </c>
      <c r="B13" s="8" t="s">
        <v>65</v>
      </c>
      <c r="C13" s="8" t="s">
        <v>47</v>
      </c>
      <c r="D13" s="8" t="s">
        <v>35</v>
      </c>
      <c r="E13" s="8" t="s">
        <v>36</v>
      </c>
      <c r="F13" s="8" t="s">
        <v>37</v>
      </c>
      <c r="G13" s="9" t="n">
        <v>26752</v>
      </c>
      <c r="H13" s="8" t="s">
        <v>38</v>
      </c>
      <c r="I13" s="8" t="s">
        <v>39</v>
      </c>
      <c r="J13" s="8" t="s">
        <v>40</v>
      </c>
      <c r="K13" s="8" t="s">
        <v>41</v>
      </c>
      <c r="L13" s="9" t="n">
        <f aca="false">IF(COUNTIFS($A$2:$A$421,"45000",$E$2:$E$421,E13,$G$2:$G$421,"&lt;&gt;")=0,"",SUMIFS($G$2:$G$421,$A$2:$A$421,"45000",$E$2:$E$421,E13))</f>
        <v>5282634</v>
      </c>
      <c r="M13" s="9" t="n">
        <f aca="false">IF(COUNTIFS($A$2:$A$421,"00000",$E$2:$E$421,E13,$G$2:$G$421,"&lt;&gt;")=0,"",SUMIFS($G$2:$G$421,$A$2:$A$421,"00000",$E$2:$E$421,E13))</f>
        <v>333287557</v>
      </c>
      <c r="N13" s="8" t="str">
        <f aca="false">IF(C13&lt;&gt;"County","Not rated",IF(K13="Not rated","Not rated",IF(OR(G13="",L13=""),"No data",IF(ABS(G13-L13)/L13&lt;Tolerance,"Similar",IF((G13&gt;L13)=(K13="Higher is better"),"Better","Worse")))))</f>
        <v>Not rated</v>
      </c>
      <c r="O13" s="8" t="str">
        <f aca="false">IF(C13="Nation","Not rated",IF(K13="Not rated","Not rated",IF(OR(G13="",M13=""),"No data",IF(ABS(G13-M13)/M13&lt;Tolerance,"Similar",IF((G13&gt;M13)=(K13="Higher is better"),"Better","Worse")))))</f>
        <v>Not rated</v>
      </c>
    </row>
    <row r="14" customFormat="false" ht="15" hidden="false" customHeight="false" outlineLevel="0" collapsed="false">
      <c r="A14" s="7" t="s">
        <v>32</v>
      </c>
      <c r="B14" s="8" t="s">
        <v>33</v>
      </c>
      <c r="C14" s="8" t="s">
        <v>34</v>
      </c>
      <c r="D14" s="8" t="s">
        <v>35</v>
      </c>
      <c r="E14" s="8" t="s">
        <v>66</v>
      </c>
      <c r="F14" s="8" t="s">
        <v>67</v>
      </c>
      <c r="G14" s="10" t="n">
        <v>21.74</v>
      </c>
      <c r="H14" s="8" t="s">
        <v>68</v>
      </c>
      <c r="I14" s="8" t="s">
        <v>39</v>
      </c>
      <c r="J14" s="8" t="s">
        <v>40</v>
      </c>
      <c r="K14" s="8" t="s">
        <v>41</v>
      </c>
      <c r="L14" s="10" t="n">
        <f aca="false">IF(COUNTIFS($A$2:$A$421,"45000",$E$2:$E$421,E14,$G$2:$G$421,"&lt;&gt;")=0,"",SUMIFS($G$2:$G$421,$A$2:$A$421,"45000",$E$2:$E$421,E14))</f>
        <v>21.16</v>
      </c>
      <c r="M14" s="10" t="n">
        <f aca="false">IF(COUNTIFS($A$2:$A$421,"00000",$E$2:$E$421,E14,$G$2:$G$421,"&lt;&gt;")=0,"",SUMIFS($G$2:$G$421,$A$2:$A$421,"00000",$E$2:$E$421,E14))</f>
        <v>21.74</v>
      </c>
      <c r="N14" s="8" t="str">
        <f aca="false">IF(C14&lt;&gt;"County","Not rated",IF(K14="Not rated","Not rated",IF(OR(G14="",L14=""),"No data",IF(ABS(G14-L14)/L14&lt;Tolerance,"Similar",IF((G14&gt;L14)=(K14="Higher is better"),"Better","Worse")))))</f>
        <v>Not rated</v>
      </c>
      <c r="O14" s="8" t="str">
        <f aca="false">IF(C14="Nation","Not rated",IF(K14="Not rated","Not rated",IF(OR(G14="",M14=""),"No data",IF(ABS(G14-M14)/M14&lt;Tolerance,"Similar",IF((G14&gt;M14)=(K14="Higher is better"),"Better","Worse")))))</f>
        <v>Not rated</v>
      </c>
    </row>
    <row r="15" customFormat="false" ht="15" hidden="false" customHeight="false" outlineLevel="0" collapsed="false">
      <c r="A15" s="7" t="s">
        <v>42</v>
      </c>
      <c r="B15" s="8" t="s">
        <v>43</v>
      </c>
      <c r="C15" s="8" t="s">
        <v>44</v>
      </c>
      <c r="D15" s="8" t="s">
        <v>35</v>
      </c>
      <c r="E15" s="8" t="s">
        <v>66</v>
      </c>
      <c r="F15" s="8" t="s">
        <v>67</v>
      </c>
      <c r="G15" s="10" t="n">
        <v>21.16</v>
      </c>
      <c r="H15" s="8" t="s">
        <v>68</v>
      </c>
      <c r="I15" s="8" t="s">
        <v>39</v>
      </c>
      <c r="J15" s="8" t="s">
        <v>40</v>
      </c>
      <c r="K15" s="8" t="s">
        <v>41</v>
      </c>
      <c r="L15" s="10" t="n">
        <f aca="false">IF(COUNTIFS($A$2:$A$421,"45000",$E$2:$E$421,E15,$G$2:$G$421,"&lt;&gt;")=0,"",SUMIFS($G$2:$G$421,$A$2:$A$421,"45000",$E$2:$E$421,E15))</f>
        <v>21.16</v>
      </c>
      <c r="M15" s="10" t="n">
        <f aca="false">IF(COUNTIFS($A$2:$A$421,"00000",$E$2:$E$421,E15,$G$2:$G$421,"&lt;&gt;")=0,"",SUMIFS($G$2:$G$421,$A$2:$A$421,"00000",$E$2:$E$421,E15))</f>
        <v>21.74</v>
      </c>
      <c r="N15" s="8" t="str">
        <f aca="false">IF(C15&lt;&gt;"County","Not rated",IF(K15="Not rated","Not rated",IF(OR(G15="",L15=""),"No data",IF(ABS(G15-L15)/L15&lt;Tolerance,"Similar",IF((G15&gt;L15)=(K15="Higher is better"),"Better","Worse")))))</f>
        <v>Not rated</v>
      </c>
      <c r="O15" s="8" t="str">
        <f aca="false">IF(C15="Nation","Not rated",IF(K15="Not rated","Not rated",IF(OR(G15="",M15=""),"No data",IF(ABS(G15-M15)/M15&lt;Tolerance,"Similar",IF((G15&gt;M15)=(K15="Higher is better"),"Better","Worse")))))</f>
        <v>Not rated</v>
      </c>
    </row>
    <row r="16" customFormat="false" ht="15" hidden="false" customHeight="false" outlineLevel="0" collapsed="false">
      <c r="A16" s="7" t="s">
        <v>45</v>
      </c>
      <c r="B16" s="8" t="s">
        <v>46</v>
      </c>
      <c r="C16" s="8" t="s">
        <v>47</v>
      </c>
      <c r="D16" s="8" t="s">
        <v>35</v>
      </c>
      <c r="E16" s="8" t="s">
        <v>66</v>
      </c>
      <c r="F16" s="8" t="s">
        <v>67</v>
      </c>
      <c r="G16" s="10" t="n">
        <v>19.47</v>
      </c>
      <c r="H16" s="8" t="s">
        <v>68</v>
      </c>
      <c r="I16" s="8" t="s">
        <v>39</v>
      </c>
      <c r="J16" s="8" t="s">
        <v>40</v>
      </c>
      <c r="K16" s="8" t="s">
        <v>41</v>
      </c>
      <c r="L16" s="10" t="n">
        <f aca="false">IF(COUNTIFS($A$2:$A$421,"45000",$E$2:$E$421,E16,$G$2:$G$421,"&lt;&gt;")=0,"",SUMIFS($G$2:$G$421,$A$2:$A$421,"45000",$E$2:$E$421,E16))</f>
        <v>21.16</v>
      </c>
      <c r="M16" s="10" t="n">
        <f aca="false">IF(COUNTIFS($A$2:$A$421,"00000",$E$2:$E$421,E16,$G$2:$G$421,"&lt;&gt;")=0,"",SUMIFS($G$2:$G$421,$A$2:$A$421,"00000",$E$2:$E$421,E16))</f>
        <v>21.74</v>
      </c>
      <c r="N16" s="8" t="str">
        <f aca="false">IF(C16&lt;&gt;"County","Not rated",IF(K16="Not rated","Not rated",IF(OR(G16="",L16=""),"No data",IF(ABS(G16-L16)/L16&lt;Tolerance,"Similar",IF((G16&gt;L16)=(K16="Higher is better"),"Better","Worse")))))</f>
        <v>Not rated</v>
      </c>
      <c r="O16" s="8" t="str">
        <f aca="false">IF(C16="Nation","Not rated",IF(K16="Not rated","Not rated",IF(OR(G16="",M16=""),"No data",IF(ABS(G16-M16)/M16&lt;Tolerance,"Similar",IF((G16&gt;M16)=(K16="Higher is better"),"Better","Worse")))))</f>
        <v>Not rated</v>
      </c>
    </row>
    <row r="17" customFormat="false" ht="15" hidden="false" customHeight="false" outlineLevel="0" collapsed="false">
      <c r="A17" s="7" t="s">
        <v>48</v>
      </c>
      <c r="B17" s="8" t="s">
        <v>49</v>
      </c>
      <c r="C17" s="8" t="s">
        <v>47</v>
      </c>
      <c r="D17" s="8" t="s">
        <v>35</v>
      </c>
      <c r="E17" s="8" t="s">
        <v>66</v>
      </c>
      <c r="F17" s="8" t="s">
        <v>67</v>
      </c>
      <c r="G17" s="10" t="n">
        <v>22.33</v>
      </c>
      <c r="H17" s="8" t="s">
        <v>68</v>
      </c>
      <c r="I17" s="8" t="s">
        <v>39</v>
      </c>
      <c r="J17" s="8" t="s">
        <v>40</v>
      </c>
      <c r="K17" s="8" t="s">
        <v>41</v>
      </c>
      <c r="L17" s="10" t="n">
        <f aca="false">IF(COUNTIFS($A$2:$A$421,"45000",$E$2:$E$421,E17,$G$2:$G$421,"&lt;&gt;")=0,"",SUMIFS($G$2:$G$421,$A$2:$A$421,"45000",$E$2:$E$421,E17))</f>
        <v>21.16</v>
      </c>
      <c r="M17" s="10" t="n">
        <f aca="false">IF(COUNTIFS($A$2:$A$421,"00000",$E$2:$E$421,E17,$G$2:$G$421,"&lt;&gt;")=0,"",SUMIFS($G$2:$G$421,$A$2:$A$421,"00000",$E$2:$E$421,E17))</f>
        <v>21.74</v>
      </c>
      <c r="N17" s="8" t="str">
        <f aca="false">IF(C17&lt;&gt;"County","Not rated",IF(K17="Not rated","Not rated",IF(OR(G17="",L17=""),"No data",IF(ABS(G17-L17)/L17&lt;Tolerance,"Similar",IF((G17&gt;L17)=(K17="Higher is better"),"Better","Worse")))))</f>
        <v>Not rated</v>
      </c>
      <c r="O17" s="8" t="str">
        <f aca="false">IF(C17="Nation","Not rated",IF(K17="Not rated","Not rated",IF(OR(G17="",M17=""),"No data",IF(ABS(G17-M17)/M17&lt;Tolerance,"Similar",IF((G17&gt;M17)=(K17="Higher is better"),"Better","Worse")))))</f>
        <v>Not rated</v>
      </c>
    </row>
    <row r="18" customFormat="false" ht="15" hidden="false" customHeight="false" outlineLevel="0" collapsed="false">
      <c r="A18" s="7" t="s">
        <v>50</v>
      </c>
      <c r="B18" s="8" t="s">
        <v>51</v>
      </c>
      <c r="C18" s="8" t="s">
        <v>47</v>
      </c>
      <c r="D18" s="8" t="s">
        <v>35</v>
      </c>
      <c r="E18" s="8" t="s">
        <v>66</v>
      </c>
      <c r="F18" s="8" t="s">
        <v>67</v>
      </c>
      <c r="G18" s="10" t="n">
        <v>22.61</v>
      </c>
      <c r="H18" s="8" t="s">
        <v>68</v>
      </c>
      <c r="I18" s="8" t="s">
        <v>39</v>
      </c>
      <c r="J18" s="8" t="s">
        <v>40</v>
      </c>
      <c r="K18" s="8" t="s">
        <v>41</v>
      </c>
      <c r="L18" s="10" t="n">
        <f aca="false">IF(COUNTIFS($A$2:$A$421,"45000",$E$2:$E$421,E18,$G$2:$G$421,"&lt;&gt;")=0,"",SUMIFS($G$2:$G$421,$A$2:$A$421,"45000",$E$2:$E$421,E18))</f>
        <v>21.16</v>
      </c>
      <c r="M18" s="10" t="n">
        <f aca="false">IF(COUNTIFS($A$2:$A$421,"00000",$E$2:$E$421,E18,$G$2:$G$421,"&lt;&gt;")=0,"",SUMIFS($G$2:$G$421,$A$2:$A$421,"00000",$E$2:$E$421,E18))</f>
        <v>21.74</v>
      </c>
      <c r="N18" s="8" t="str">
        <f aca="false">IF(C18&lt;&gt;"County","Not rated",IF(K18="Not rated","Not rated",IF(OR(G18="",L18=""),"No data",IF(ABS(G18-L18)/L18&lt;Tolerance,"Similar",IF((G18&gt;L18)=(K18="Higher is better"),"Better","Worse")))))</f>
        <v>Not rated</v>
      </c>
      <c r="O18" s="8" t="str">
        <f aca="false">IF(C18="Nation","Not rated",IF(K18="Not rated","Not rated",IF(OR(G18="",M18=""),"No data",IF(ABS(G18-M18)/M18&lt;Tolerance,"Similar",IF((G18&gt;M18)=(K18="Higher is better"),"Better","Worse")))))</f>
        <v>Not rated</v>
      </c>
    </row>
    <row r="19" customFormat="false" ht="15" hidden="false" customHeight="false" outlineLevel="0" collapsed="false">
      <c r="A19" s="7" t="s">
        <v>52</v>
      </c>
      <c r="B19" s="8" t="s">
        <v>53</v>
      </c>
      <c r="C19" s="8" t="s">
        <v>47</v>
      </c>
      <c r="D19" s="8" t="s">
        <v>35</v>
      </c>
      <c r="E19" s="8" t="s">
        <v>66</v>
      </c>
      <c r="F19" s="8" t="s">
        <v>67</v>
      </c>
      <c r="G19" s="10" t="n">
        <v>22.62</v>
      </c>
      <c r="H19" s="8" t="s">
        <v>68</v>
      </c>
      <c r="I19" s="8" t="s">
        <v>39</v>
      </c>
      <c r="J19" s="8" t="s">
        <v>40</v>
      </c>
      <c r="K19" s="8" t="s">
        <v>41</v>
      </c>
      <c r="L19" s="10" t="n">
        <f aca="false">IF(COUNTIFS($A$2:$A$421,"45000",$E$2:$E$421,E19,$G$2:$G$421,"&lt;&gt;")=0,"",SUMIFS($G$2:$G$421,$A$2:$A$421,"45000",$E$2:$E$421,E19))</f>
        <v>21.16</v>
      </c>
      <c r="M19" s="10" t="n">
        <f aca="false">IF(COUNTIFS($A$2:$A$421,"00000",$E$2:$E$421,E19,$G$2:$G$421,"&lt;&gt;")=0,"",SUMIFS($G$2:$G$421,$A$2:$A$421,"00000",$E$2:$E$421,E19))</f>
        <v>21.74</v>
      </c>
      <c r="N19" s="8" t="str">
        <f aca="false">IF(C19&lt;&gt;"County","Not rated",IF(K19="Not rated","Not rated",IF(OR(G19="",L19=""),"No data",IF(ABS(G19-L19)/L19&lt;Tolerance,"Similar",IF((G19&gt;L19)=(K19="Higher is better"),"Better","Worse")))))</f>
        <v>Not rated</v>
      </c>
      <c r="O19" s="8" t="str">
        <f aca="false">IF(C19="Nation","Not rated",IF(K19="Not rated","Not rated",IF(OR(G19="",M19=""),"No data",IF(ABS(G19-M19)/M19&lt;Tolerance,"Similar",IF((G19&gt;M19)=(K19="Higher is better"),"Better","Worse")))))</f>
        <v>Not rated</v>
      </c>
    </row>
    <row r="20" customFormat="false" ht="15" hidden="false" customHeight="false" outlineLevel="0" collapsed="false">
      <c r="A20" s="7" t="s">
        <v>54</v>
      </c>
      <c r="B20" s="8" t="s">
        <v>55</v>
      </c>
      <c r="C20" s="8" t="s">
        <v>47</v>
      </c>
      <c r="D20" s="8" t="s">
        <v>35</v>
      </c>
      <c r="E20" s="8" t="s">
        <v>66</v>
      </c>
      <c r="F20" s="8" t="s">
        <v>67</v>
      </c>
      <c r="G20" s="10" t="n">
        <v>22.22</v>
      </c>
      <c r="H20" s="8" t="s">
        <v>68</v>
      </c>
      <c r="I20" s="8" t="s">
        <v>39</v>
      </c>
      <c r="J20" s="8" t="s">
        <v>40</v>
      </c>
      <c r="K20" s="8" t="s">
        <v>41</v>
      </c>
      <c r="L20" s="10" t="n">
        <f aca="false">IF(COUNTIFS($A$2:$A$421,"45000",$E$2:$E$421,E20,$G$2:$G$421,"&lt;&gt;")=0,"",SUMIFS($G$2:$G$421,$A$2:$A$421,"45000",$E$2:$E$421,E20))</f>
        <v>21.16</v>
      </c>
      <c r="M20" s="10" t="n">
        <f aca="false">IF(COUNTIFS($A$2:$A$421,"00000",$E$2:$E$421,E20,$G$2:$G$421,"&lt;&gt;")=0,"",SUMIFS($G$2:$G$421,$A$2:$A$421,"00000",$E$2:$E$421,E20))</f>
        <v>21.74</v>
      </c>
      <c r="N20" s="8" t="str">
        <f aca="false">IF(C20&lt;&gt;"County","Not rated",IF(K20="Not rated","Not rated",IF(OR(G20="",L20=""),"No data",IF(ABS(G20-L20)/L20&lt;Tolerance,"Similar",IF((G20&gt;L20)=(K20="Higher is better"),"Better","Worse")))))</f>
        <v>Not rated</v>
      </c>
      <c r="O20" s="8" t="str">
        <f aca="false">IF(C20="Nation","Not rated",IF(K20="Not rated","Not rated",IF(OR(G20="",M20=""),"No data",IF(ABS(G20-M20)/M20&lt;Tolerance,"Similar",IF((G20&gt;M20)=(K20="Higher is better"),"Better","Worse")))))</f>
        <v>Not rated</v>
      </c>
    </row>
    <row r="21" customFormat="false" ht="15" hidden="false" customHeight="false" outlineLevel="0" collapsed="false">
      <c r="A21" s="7" t="s">
        <v>56</v>
      </c>
      <c r="B21" s="8" t="s">
        <v>57</v>
      </c>
      <c r="C21" s="8" t="s">
        <v>47</v>
      </c>
      <c r="D21" s="8" t="s">
        <v>35</v>
      </c>
      <c r="E21" s="8" t="s">
        <v>66</v>
      </c>
      <c r="F21" s="8" t="s">
        <v>67</v>
      </c>
      <c r="G21" s="10" t="n">
        <v>21.62</v>
      </c>
      <c r="H21" s="8" t="s">
        <v>68</v>
      </c>
      <c r="I21" s="8" t="s">
        <v>39</v>
      </c>
      <c r="J21" s="8" t="s">
        <v>40</v>
      </c>
      <c r="K21" s="8" t="s">
        <v>41</v>
      </c>
      <c r="L21" s="10" t="n">
        <f aca="false">IF(COUNTIFS($A$2:$A$421,"45000",$E$2:$E$421,E21,$G$2:$G$421,"&lt;&gt;")=0,"",SUMIFS($G$2:$G$421,$A$2:$A$421,"45000",$E$2:$E$421,E21))</f>
        <v>21.16</v>
      </c>
      <c r="M21" s="10" t="n">
        <f aca="false">IF(COUNTIFS($A$2:$A$421,"00000",$E$2:$E$421,E21,$G$2:$G$421,"&lt;&gt;")=0,"",SUMIFS($G$2:$G$421,$A$2:$A$421,"00000",$E$2:$E$421,E21))</f>
        <v>21.74</v>
      </c>
      <c r="N21" s="8" t="str">
        <f aca="false">IF(C21&lt;&gt;"County","Not rated",IF(K21="Not rated","Not rated",IF(OR(G21="",L21=""),"No data",IF(ABS(G21-L21)/L21&lt;Tolerance,"Similar",IF((G21&gt;L21)=(K21="Higher is better"),"Better","Worse")))))</f>
        <v>Not rated</v>
      </c>
      <c r="O21" s="8" t="str">
        <f aca="false">IF(C21="Nation","Not rated",IF(K21="Not rated","Not rated",IF(OR(G21="",M21=""),"No data",IF(ABS(G21-M21)/M21&lt;Tolerance,"Similar",IF((G21&gt;M21)=(K21="Higher is better"),"Better","Worse")))))</f>
        <v>Not rated</v>
      </c>
    </row>
    <row r="22" customFormat="false" ht="15" hidden="false" customHeight="false" outlineLevel="0" collapsed="false">
      <c r="A22" s="7" t="s">
        <v>58</v>
      </c>
      <c r="B22" s="8" t="s">
        <v>59</v>
      </c>
      <c r="C22" s="8" t="s">
        <v>47</v>
      </c>
      <c r="D22" s="8" t="s">
        <v>35</v>
      </c>
      <c r="E22" s="8" t="s">
        <v>66</v>
      </c>
      <c r="F22" s="8" t="s">
        <v>67</v>
      </c>
      <c r="G22" s="10" t="n">
        <v>18.89</v>
      </c>
      <c r="H22" s="8" t="s">
        <v>68</v>
      </c>
      <c r="I22" s="8" t="s">
        <v>39</v>
      </c>
      <c r="J22" s="8" t="s">
        <v>40</v>
      </c>
      <c r="K22" s="8" t="s">
        <v>41</v>
      </c>
      <c r="L22" s="10" t="n">
        <f aca="false">IF(COUNTIFS($A$2:$A$421,"45000",$E$2:$E$421,E22,$G$2:$G$421,"&lt;&gt;")=0,"",SUMIFS($G$2:$G$421,$A$2:$A$421,"45000",$E$2:$E$421,E22))</f>
        <v>21.16</v>
      </c>
      <c r="M22" s="10" t="n">
        <f aca="false">IF(COUNTIFS($A$2:$A$421,"00000",$E$2:$E$421,E22,$G$2:$G$421,"&lt;&gt;")=0,"",SUMIFS($G$2:$G$421,$A$2:$A$421,"00000",$E$2:$E$421,E22))</f>
        <v>21.74</v>
      </c>
      <c r="N22" s="8" t="str">
        <f aca="false">IF(C22&lt;&gt;"County","Not rated",IF(K22="Not rated","Not rated",IF(OR(G22="",L22=""),"No data",IF(ABS(G22-L22)/L22&lt;Tolerance,"Similar",IF((G22&gt;L22)=(K22="Higher is better"),"Better","Worse")))))</f>
        <v>Not rated</v>
      </c>
      <c r="O22" s="8" t="str">
        <f aca="false">IF(C22="Nation","Not rated",IF(K22="Not rated","Not rated",IF(OR(G22="",M22=""),"No data",IF(ABS(G22-M22)/M22&lt;Tolerance,"Similar",IF((G22&gt;M22)=(K22="Higher is better"),"Better","Worse")))))</f>
        <v>Not rated</v>
      </c>
    </row>
    <row r="23" customFormat="false" ht="15" hidden="false" customHeight="false" outlineLevel="0" collapsed="false">
      <c r="A23" s="7" t="s">
        <v>60</v>
      </c>
      <c r="B23" s="8" t="s">
        <v>61</v>
      </c>
      <c r="C23" s="8" t="s">
        <v>47</v>
      </c>
      <c r="D23" s="8" t="s">
        <v>35</v>
      </c>
      <c r="E23" s="8" t="s">
        <v>66</v>
      </c>
      <c r="F23" s="8" t="s">
        <v>67</v>
      </c>
      <c r="G23" s="10" t="n">
        <v>18.3</v>
      </c>
      <c r="H23" s="8" t="s">
        <v>68</v>
      </c>
      <c r="I23" s="8" t="s">
        <v>39</v>
      </c>
      <c r="J23" s="8" t="s">
        <v>40</v>
      </c>
      <c r="K23" s="8" t="s">
        <v>41</v>
      </c>
      <c r="L23" s="10" t="n">
        <f aca="false">IF(COUNTIFS($A$2:$A$421,"45000",$E$2:$E$421,E23,$G$2:$G$421,"&lt;&gt;")=0,"",SUMIFS($G$2:$G$421,$A$2:$A$421,"45000",$E$2:$E$421,E23))</f>
        <v>21.16</v>
      </c>
      <c r="M23" s="10" t="n">
        <f aca="false">IF(COUNTIFS($A$2:$A$421,"00000",$E$2:$E$421,E23,$G$2:$G$421,"&lt;&gt;")=0,"",SUMIFS($G$2:$G$421,$A$2:$A$421,"00000",$E$2:$E$421,E23))</f>
        <v>21.74</v>
      </c>
      <c r="N23" s="8" t="str">
        <f aca="false">IF(C23&lt;&gt;"County","Not rated",IF(K23="Not rated","Not rated",IF(OR(G23="",L23=""),"No data",IF(ABS(G23-L23)/L23&lt;Tolerance,"Similar",IF((G23&gt;L23)=(K23="Higher is better"),"Better","Worse")))))</f>
        <v>Not rated</v>
      </c>
      <c r="O23" s="8" t="str">
        <f aca="false">IF(C23="Nation","Not rated",IF(K23="Not rated","Not rated",IF(OR(G23="",M23=""),"No data",IF(ABS(G23-M23)/M23&lt;Tolerance,"Similar",IF((G23&gt;M23)=(K23="Higher is better"),"Better","Worse")))))</f>
        <v>Not rated</v>
      </c>
    </row>
    <row r="24" customFormat="false" ht="15" hidden="false" customHeight="false" outlineLevel="0" collapsed="false">
      <c r="A24" s="7" t="s">
        <v>62</v>
      </c>
      <c r="B24" s="8" t="s">
        <v>63</v>
      </c>
      <c r="C24" s="8" t="s">
        <v>47</v>
      </c>
      <c r="D24" s="8" t="s">
        <v>35</v>
      </c>
      <c r="E24" s="8" t="s">
        <v>66</v>
      </c>
      <c r="F24" s="8" t="s">
        <v>67</v>
      </c>
      <c r="G24" s="10" t="n">
        <v>23.03</v>
      </c>
      <c r="H24" s="8" t="s">
        <v>68</v>
      </c>
      <c r="I24" s="8" t="s">
        <v>39</v>
      </c>
      <c r="J24" s="8" t="s">
        <v>40</v>
      </c>
      <c r="K24" s="8" t="s">
        <v>41</v>
      </c>
      <c r="L24" s="10" t="n">
        <f aca="false">IF(COUNTIFS($A$2:$A$421,"45000",$E$2:$E$421,E24,$G$2:$G$421,"&lt;&gt;")=0,"",SUMIFS($G$2:$G$421,$A$2:$A$421,"45000",$E$2:$E$421,E24))</f>
        <v>21.16</v>
      </c>
      <c r="M24" s="10" t="n">
        <f aca="false">IF(COUNTIFS($A$2:$A$421,"00000",$E$2:$E$421,E24,$G$2:$G$421,"&lt;&gt;")=0,"",SUMIFS($G$2:$G$421,$A$2:$A$421,"00000",$E$2:$E$421,E24))</f>
        <v>21.74</v>
      </c>
      <c r="N24" s="8" t="str">
        <f aca="false">IF(C24&lt;&gt;"County","Not rated",IF(K24="Not rated","Not rated",IF(OR(G24="",L24=""),"No data",IF(ABS(G24-L24)/L24&lt;Tolerance,"Similar",IF((G24&gt;L24)=(K24="Higher is better"),"Better","Worse")))))</f>
        <v>Not rated</v>
      </c>
      <c r="O24" s="8" t="str">
        <f aca="false">IF(C24="Nation","Not rated",IF(K24="Not rated","Not rated",IF(OR(G24="",M24=""),"No data",IF(ABS(G24-M24)/M24&lt;Tolerance,"Similar",IF((G24&gt;M24)=(K24="Higher is better"),"Better","Worse")))))</f>
        <v>Not rated</v>
      </c>
    </row>
    <row r="25" customFormat="false" ht="15" hidden="false" customHeight="false" outlineLevel="0" collapsed="false">
      <c r="A25" s="7" t="s">
        <v>64</v>
      </c>
      <c r="B25" s="8" t="s">
        <v>65</v>
      </c>
      <c r="C25" s="8" t="s">
        <v>47</v>
      </c>
      <c r="D25" s="8" t="s">
        <v>35</v>
      </c>
      <c r="E25" s="8" t="s">
        <v>66</v>
      </c>
      <c r="F25" s="8" t="s">
        <v>67</v>
      </c>
      <c r="G25" s="10" t="n">
        <v>20.79</v>
      </c>
      <c r="H25" s="8" t="s">
        <v>68</v>
      </c>
      <c r="I25" s="8" t="s">
        <v>39</v>
      </c>
      <c r="J25" s="8" t="s">
        <v>40</v>
      </c>
      <c r="K25" s="8" t="s">
        <v>41</v>
      </c>
      <c r="L25" s="10" t="n">
        <f aca="false">IF(COUNTIFS($A$2:$A$421,"45000",$E$2:$E$421,E25,$G$2:$G$421,"&lt;&gt;")=0,"",SUMIFS($G$2:$G$421,$A$2:$A$421,"45000",$E$2:$E$421,E25))</f>
        <v>21.16</v>
      </c>
      <c r="M25" s="10" t="n">
        <f aca="false">IF(COUNTIFS($A$2:$A$421,"00000",$E$2:$E$421,E25,$G$2:$G$421,"&lt;&gt;")=0,"",SUMIFS($G$2:$G$421,$A$2:$A$421,"00000",$E$2:$E$421,E25))</f>
        <v>21.74</v>
      </c>
      <c r="N25" s="8" t="str">
        <f aca="false">IF(C25&lt;&gt;"County","Not rated",IF(K25="Not rated","Not rated",IF(OR(G25="",L25=""),"No data",IF(ABS(G25-L25)/L25&lt;Tolerance,"Similar",IF((G25&gt;L25)=(K25="Higher is better"),"Better","Worse")))))</f>
        <v>Not rated</v>
      </c>
      <c r="O25" s="8" t="str">
        <f aca="false">IF(C25="Nation","Not rated",IF(K25="Not rated","Not rated",IF(OR(G25="",M25=""),"No data",IF(ABS(G25-M25)/M25&lt;Tolerance,"Similar",IF((G25&gt;M25)=(K25="Higher is better"),"Better","Worse")))))</f>
        <v>Not rated</v>
      </c>
    </row>
    <row r="26" customFormat="false" ht="15" hidden="false" customHeight="false" outlineLevel="0" collapsed="false">
      <c r="A26" s="7" t="s">
        <v>32</v>
      </c>
      <c r="B26" s="8" t="s">
        <v>33</v>
      </c>
      <c r="C26" s="8" t="s">
        <v>34</v>
      </c>
      <c r="D26" s="8" t="s">
        <v>35</v>
      </c>
      <c r="E26" s="8" t="s">
        <v>69</v>
      </c>
      <c r="F26" s="8" t="s">
        <v>70</v>
      </c>
      <c r="G26" s="10" t="n">
        <v>17.34</v>
      </c>
      <c r="H26" s="8" t="s">
        <v>68</v>
      </c>
      <c r="I26" s="8" t="s">
        <v>39</v>
      </c>
      <c r="J26" s="8" t="s">
        <v>40</v>
      </c>
      <c r="K26" s="8" t="s">
        <v>41</v>
      </c>
      <c r="L26" s="10" t="n">
        <f aca="false">IF(COUNTIFS($A$2:$A$421,"45000",$E$2:$E$421,E26,$G$2:$G$421,"&lt;&gt;")=0,"",SUMIFS($G$2:$G$421,$A$2:$A$421,"45000",$E$2:$E$421,E26))</f>
        <v>19.08</v>
      </c>
      <c r="M26" s="10" t="n">
        <f aca="false">IF(COUNTIFS($A$2:$A$421,"00000",$E$2:$E$421,E26,$G$2:$G$421,"&lt;&gt;")=0,"",SUMIFS($G$2:$G$421,$A$2:$A$421,"00000",$E$2:$E$421,E26))</f>
        <v>17.34</v>
      </c>
      <c r="N26" s="8" t="str">
        <f aca="false">IF(C26&lt;&gt;"County","Not rated",IF(K26="Not rated","Not rated",IF(OR(G26="",L26=""),"No data",IF(ABS(G26-L26)/L26&lt;Tolerance,"Similar",IF((G26&gt;L26)=(K26="Higher is better"),"Better","Worse")))))</f>
        <v>Not rated</v>
      </c>
      <c r="O26" s="8" t="str">
        <f aca="false">IF(C26="Nation","Not rated",IF(K26="Not rated","Not rated",IF(OR(G26="",M26=""),"No data",IF(ABS(G26-M26)/M26&lt;Tolerance,"Similar",IF((G26&gt;M26)=(K26="Higher is better"),"Better","Worse")))))</f>
        <v>Not rated</v>
      </c>
    </row>
    <row r="27" customFormat="false" ht="15" hidden="false" customHeight="false" outlineLevel="0" collapsed="false">
      <c r="A27" s="7" t="s">
        <v>42</v>
      </c>
      <c r="B27" s="8" t="s">
        <v>43</v>
      </c>
      <c r="C27" s="8" t="s">
        <v>44</v>
      </c>
      <c r="D27" s="8" t="s">
        <v>35</v>
      </c>
      <c r="E27" s="8" t="s">
        <v>69</v>
      </c>
      <c r="F27" s="8" t="s">
        <v>70</v>
      </c>
      <c r="G27" s="10" t="n">
        <v>19.08</v>
      </c>
      <c r="H27" s="8" t="s">
        <v>68</v>
      </c>
      <c r="I27" s="8" t="s">
        <v>39</v>
      </c>
      <c r="J27" s="8" t="s">
        <v>40</v>
      </c>
      <c r="K27" s="8" t="s">
        <v>41</v>
      </c>
      <c r="L27" s="10" t="n">
        <f aca="false">IF(COUNTIFS($A$2:$A$421,"45000",$E$2:$E$421,E27,$G$2:$G$421,"&lt;&gt;")=0,"",SUMIFS($G$2:$G$421,$A$2:$A$421,"45000",$E$2:$E$421,E27))</f>
        <v>19.08</v>
      </c>
      <c r="M27" s="10" t="n">
        <f aca="false">IF(COUNTIFS($A$2:$A$421,"00000",$E$2:$E$421,E27,$G$2:$G$421,"&lt;&gt;")=0,"",SUMIFS($G$2:$G$421,$A$2:$A$421,"00000",$E$2:$E$421,E27))</f>
        <v>17.34</v>
      </c>
      <c r="N27" s="8" t="str">
        <f aca="false">IF(C27&lt;&gt;"County","Not rated",IF(K27="Not rated","Not rated",IF(OR(G27="",L27=""),"No data",IF(ABS(G27-L27)/L27&lt;Tolerance,"Similar",IF((G27&gt;L27)=(K27="Higher is better"),"Better","Worse")))))</f>
        <v>Not rated</v>
      </c>
      <c r="O27" s="8" t="str">
        <f aca="false">IF(C27="Nation","Not rated",IF(K27="Not rated","Not rated",IF(OR(G27="",M27=""),"No data",IF(ABS(G27-M27)/M27&lt;Tolerance,"Similar",IF((G27&gt;M27)=(K27="Higher is better"),"Better","Worse")))))</f>
        <v>Not rated</v>
      </c>
    </row>
    <row r="28" customFormat="false" ht="15" hidden="false" customHeight="false" outlineLevel="0" collapsed="false">
      <c r="A28" s="7" t="s">
        <v>45</v>
      </c>
      <c r="B28" s="8" t="s">
        <v>46</v>
      </c>
      <c r="C28" s="8" t="s">
        <v>47</v>
      </c>
      <c r="D28" s="8" t="s">
        <v>35</v>
      </c>
      <c r="E28" s="8" t="s">
        <v>69</v>
      </c>
      <c r="F28" s="8" t="s">
        <v>70</v>
      </c>
      <c r="G28" s="10" t="n">
        <v>22.98</v>
      </c>
      <c r="H28" s="8" t="s">
        <v>68</v>
      </c>
      <c r="I28" s="8" t="s">
        <v>39</v>
      </c>
      <c r="J28" s="8" t="s">
        <v>40</v>
      </c>
      <c r="K28" s="8" t="s">
        <v>41</v>
      </c>
      <c r="L28" s="10" t="n">
        <f aca="false">IF(COUNTIFS($A$2:$A$421,"45000",$E$2:$E$421,E28,$G$2:$G$421,"&lt;&gt;")=0,"",SUMIFS($G$2:$G$421,$A$2:$A$421,"45000",$E$2:$E$421,E28))</f>
        <v>19.08</v>
      </c>
      <c r="M28" s="10" t="n">
        <f aca="false">IF(COUNTIFS($A$2:$A$421,"00000",$E$2:$E$421,E28,$G$2:$G$421,"&lt;&gt;")=0,"",SUMIFS($G$2:$G$421,$A$2:$A$421,"00000",$E$2:$E$421,E28))</f>
        <v>17.34</v>
      </c>
      <c r="N28" s="8" t="str">
        <f aca="false">IF(C28&lt;&gt;"County","Not rated",IF(K28="Not rated","Not rated",IF(OR(G28="",L28=""),"No data",IF(ABS(G28-L28)/L28&lt;Tolerance,"Similar",IF((G28&gt;L28)=(K28="Higher is better"),"Better","Worse")))))</f>
        <v>Not rated</v>
      </c>
      <c r="O28" s="8" t="str">
        <f aca="false">IF(C28="Nation","Not rated",IF(K28="Not rated","Not rated",IF(OR(G28="",M28=""),"No data",IF(ABS(G28-M28)/M28&lt;Tolerance,"Similar",IF((G28&gt;M28)=(K28="Higher is better"),"Better","Worse")))))</f>
        <v>Not rated</v>
      </c>
    </row>
    <row r="29" customFormat="false" ht="15" hidden="false" customHeight="false" outlineLevel="0" collapsed="false">
      <c r="A29" s="7" t="s">
        <v>48</v>
      </c>
      <c r="B29" s="8" t="s">
        <v>49</v>
      </c>
      <c r="C29" s="8" t="s">
        <v>47</v>
      </c>
      <c r="D29" s="8" t="s">
        <v>35</v>
      </c>
      <c r="E29" s="8" t="s">
        <v>69</v>
      </c>
      <c r="F29" s="8" t="s">
        <v>70</v>
      </c>
      <c r="G29" s="10" t="n">
        <v>18.58</v>
      </c>
      <c r="H29" s="8" t="s">
        <v>68</v>
      </c>
      <c r="I29" s="8" t="s">
        <v>39</v>
      </c>
      <c r="J29" s="8" t="s">
        <v>40</v>
      </c>
      <c r="K29" s="8" t="s">
        <v>41</v>
      </c>
      <c r="L29" s="10" t="n">
        <f aca="false">IF(COUNTIFS($A$2:$A$421,"45000",$E$2:$E$421,E29,$G$2:$G$421,"&lt;&gt;")=0,"",SUMIFS($G$2:$G$421,$A$2:$A$421,"45000",$E$2:$E$421,E29))</f>
        <v>19.08</v>
      </c>
      <c r="M29" s="10" t="n">
        <f aca="false">IF(COUNTIFS($A$2:$A$421,"00000",$E$2:$E$421,E29,$G$2:$G$421,"&lt;&gt;")=0,"",SUMIFS($G$2:$G$421,$A$2:$A$421,"00000",$E$2:$E$421,E29))</f>
        <v>17.34</v>
      </c>
      <c r="N29" s="8" t="str">
        <f aca="false">IF(C29&lt;&gt;"County","Not rated",IF(K29="Not rated","Not rated",IF(OR(G29="",L29=""),"No data",IF(ABS(G29-L29)/L29&lt;Tolerance,"Similar",IF((G29&gt;L29)=(K29="Higher is better"),"Better","Worse")))))</f>
        <v>Not rated</v>
      </c>
      <c r="O29" s="8" t="str">
        <f aca="false">IF(C29="Nation","Not rated",IF(K29="Not rated","Not rated",IF(OR(G29="",M29=""),"No data",IF(ABS(G29-M29)/M29&lt;Tolerance,"Similar",IF((G29&gt;M29)=(K29="Higher is better"),"Better","Worse")))))</f>
        <v>Not rated</v>
      </c>
    </row>
    <row r="30" customFormat="false" ht="15" hidden="false" customHeight="false" outlineLevel="0" collapsed="false">
      <c r="A30" s="7" t="s">
        <v>50</v>
      </c>
      <c r="B30" s="8" t="s">
        <v>51</v>
      </c>
      <c r="C30" s="8" t="s">
        <v>47</v>
      </c>
      <c r="D30" s="8" t="s">
        <v>35</v>
      </c>
      <c r="E30" s="8" t="s">
        <v>69</v>
      </c>
      <c r="F30" s="8" t="s">
        <v>70</v>
      </c>
      <c r="G30" s="10" t="n">
        <v>17.59</v>
      </c>
      <c r="H30" s="8" t="s">
        <v>68</v>
      </c>
      <c r="I30" s="8" t="s">
        <v>39</v>
      </c>
      <c r="J30" s="8" t="s">
        <v>40</v>
      </c>
      <c r="K30" s="8" t="s">
        <v>41</v>
      </c>
      <c r="L30" s="10" t="n">
        <f aca="false">IF(COUNTIFS($A$2:$A$421,"45000",$E$2:$E$421,E30,$G$2:$G$421,"&lt;&gt;")=0,"",SUMIFS($G$2:$G$421,$A$2:$A$421,"45000",$E$2:$E$421,E30))</f>
        <v>19.08</v>
      </c>
      <c r="M30" s="10" t="n">
        <f aca="false">IF(COUNTIFS($A$2:$A$421,"00000",$E$2:$E$421,E30,$G$2:$G$421,"&lt;&gt;")=0,"",SUMIFS($G$2:$G$421,$A$2:$A$421,"00000",$E$2:$E$421,E30))</f>
        <v>17.34</v>
      </c>
      <c r="N30" s="8" t="str">
        <f aca="false">IF(C30&lt;&gt;"County","Not rated",IF(K30="Not rated","Not rated",IF(OR(G30="",L30=""),"No data",IF(ABS(G30-L30)/L30&lt;Tolerance,"Similar",IF((G30&gt;L30)=(K30="Higher is better"),"Better","Worse")))))</f>
        <v>Not rated</v>
      </c>
      <c r="O30" s="8" t="str">
        <f aca="false">IF(C30="Nation","Not rated",IF(K30="Not rated","Not rated",IF(OR(G30="",M30=""),"No data",IF(ABS(G30-M30)/M30&lt;Tolerance,"Similar",IF((G30&gt;M30)=(K30="Higher is better"),"Better","Worse")))))</f>
        <v>Not rated</v>
      </c>
    </row>
    <row r="31" customFormat="false" ht="15" hidden="false" customHeight="false" outlineLevel="0" collapsed="false">
      <c r="A31" s="7" t="s">
        <v>52</v>
      </c>
      <c r="B31" s="8" t="s">
        <v>53</v>
      </c>
      <c r="C31" s="8" t="s">
        <v>47</v>
      </c>
      <c r="D31" s="8" t="s">
        <v>35</v>
      </c>
      <c r="E31" s="8" t="s">
        <v>69</v>
      </c>
      <c r="F31" s="8" t="s">
        <v>70</v>
      </c>
      <c r="G31" s="10" t="n">
        <v>16.93</v>
      </c>
      <c r="H31" s="8" t="s">
        <v>68</v>
      </c>
      <c r="I31" s="8" t="s">
        <v>39</v>
      </c>
      <c r="J31" s="8" t="s">
        <v>40</v>
      </c>
      <c r="K31" s="8" t="s">
        <v>41</v>
      </c>
      <c r="L31" s="10" t="n">
        <f aca="false">IF(COUNTIFS($A$2:$A$421,"45000",$E$2:$E$421,E31,$G$2:$G$421,"&lt;&gt;")=0,"",SUMIFS($G$2:$G$421,$A$2:$A$421,"45000",$E$2:$E$421,E31))</f>
        <v>19.08</v>
      </c>
      <c r="M31" s="10" t="n">
        <f aca="false">IF(COUNTIFS($A$2:$A$421,"00000",$E$2:$E$421,E31,$G$2:$G$421,"&lt;&gt;")=0,"",SUMIFS($G$2:$G$421,$A$2:$A$421,"00000",$E$2:$E$421,E31))</f>
        <v>17.34</v>
      </c>
      <c r="N31" s="8" t="str">
        <f aca="false">IF(C31&lt;&gt;"County","Not rated",IF(K31="Not rated","Not rated",IF(OR(G31="",L31=""),"No data",IF(ABS(G31-L31)/L31&lt;Tolerance,"Similar",IF((G31&gt;L31)=(K31="Higher is better"),"Better","Worse")))))</f>
        <v>Not rated</v>
      </c>
      <c r="O31" s="8" t="str">
        <f aca="false">IF(C31="Nation","Not rated",IF(K31="Not rated","Not rated",IF(OR(G31="",M31=""),"No data",IF(ABS(G31-M31)/M31&lt;Tolerance,"Similar",IF((G31&gt;M31)=(K31="Higher is better"),"Better","Worse")))))</f>
        <v>Not rated</v>
      </c>
    </row>
    <row r="32" customFormat="false" ht="15" hidden="false" customHeight="false" outlineLevel="0" collapsed="false">
      <c r="A32" s="7" t="s">
        <v>54</v>
      </c>
      <c r="B32" s="8" t="s">
        <v>55</v>
      </c>
      <c r="C32" s="8" t="s">
        <v>47</v>
      </c>
      <c r="D32" s="8" t="s">
        <v>35</v>
      </c>
      <c r="E32" s="8" t="s">
        <v>69</v>
      </c>
      <c r="F32" s="8" t="s">
        <v>70</v>
      </c>
      <c r="G32" s="10" t="n">
        <v>19.68</v>
      </c>
      <c r="H32" s="8" t="s">
        <v>68</v>
      </c>
      <c r="I32" s="8" t="s">
        <v>39</v>
      </c>
      <c r="J32" s="8" t="s">
        <v>40</v>
      </c>
      <c r="K32" s="8" t="s">
        <v>41</v>
      </c>
      <c r="L32" s="10" t="n">
        <f aca="false">IF(COUNTIFS($A$2:$A$421,"45000",$E$2:$E$421,E32,$G$2:$G$421,"&lt;&gt;")=0,"",SUMIFS($G$2:$G$421,$A$2:$A$421,"45000",$E$2:$E$421,E32))</f>
        <v>19.08</v>
      </c>
      <c r="M32" s="10" t="n">
        <f aca="false">IF(COUNTIFS($A$2:$A$421,"00000",$E$2:$E$421,E32,$G$2:$G$421,"&lt;&gt;")=0,"",SUMIFS($G$2:$G$421,$A$2:$A$421,"00000",$E$2:$E$421,E32))</f>
        <v>17.34</v>
      </c>
      <c r="N32" s="8" t="str">
        <f aca="false">IF(C32&lt;&gt;"County","Not rated",IF(K32="Not rated","Not rated",IF(OR(G32="",L32=""),"No data",IF(ABS(G32-L32)/L32&lt;Tolerance,"Similar",IF((G32&gt;L32)=(K32="Higher is better"),"Better","Worse")))))</f>
        <v>Not rated</v>
      </c>
      <c r="O32" s="8" t="str">
        <f aca="false">IF(C32="Nation","Not rated",IF(K32="Not rated","Not rated",IF(OR(G32="",M32=""),"No data",IF(ABS(G32-M32)/M32&lt;Tolerance,"Similar",IF((G32&gt;M32)=(K32="Higher is better"),"Better","Worse")))))</f>
        <v>Not rated</v>
      </c>
    </row>
    <row r="33" customFormat="false" ht="15" hidden="false" customHeight="false" outlineLevel="0" collapsed="false">
      <c r="A33" s="7" t="s">
        <v>56</v>
      </c>
      <c r="B33" s="8" t="s">
        <v>57</v>
      </c>
      <c r="C33" s="8" t="s">
        <v>47</v>
      </c>
      <c r="D33" s="8" t="s">
        <v>35</v>
      </c>
      <c r="E33" s="8" t="s">
        <v>69</v>
      </c>
      <c r="F33" s="8" t="s">
        <v>70</v>
      </c>
      <c r="G33" s="10" t="n">
        <v>19.15</v>
      </c>
      <c r="H33" s="8" t="s">
        <v>68</v>
      </c>
      <c r="I33" s="8" t="s">
        <v>39</v>
      </c>
      <c r="J33" s="8" t="s">
        <v>40</v>
      </c>
      <c r="K33" s="8" t="s">
        <v>41</v>
      </c>
      <c r="L33" s="10" t="n">
        <f aca="false">IF(COUNTIFS($A$2:$A$421,"45000",$E$2:$E$421,E33,$G$2:$G$421,"&lt;&gt;")=0,"",SUMIFS($G$2:$G$421,$A$2:$A$421,"45000",$E$2:$E$421,E33))</f>
        <v>19.08</v>
      </c>
      <c r="M33" s="10" t="n">
        <f aca="false">IF(COUNTIFS($A$2:$A$421,"00000",$E$2:$E$421,E33,$G$2:$G$421,"&lt;&gt;")=0,"",SUMIFS($G$2:$G$421,$A$2:$A$421,"00000",$E$2:$E$421,E33))</f>
        <v>17.34</v>
      </c>
      <c r="N33" s="8" t="str">
        <f aca="false">IF(C33&lt;&gt;"County","Not rated",IF(K33="Not rated","Not rated",IF(OR(G33="",L33=""),"No data",IF(ABS(G33-L33)/L33&lt;Tolerance,"Similar",IF((G33&gt;L33)=(K33="Higher is better"),"Better","Worse")))))</f>
        <v>Not rated</v>
      </c>
      <c r="O33" s="8" t="str">
        <f aca="false">IF(C33="Nation","Not rated",IF(K33="Not rated","Not rated",IF(OR(G33="",M33=""),"No data",IF(ABS(G33-M33)/M33&lt;Tolerance,"Similar",IF((G33&gt;M33)=(K33="Higher is better"),"Better","Worse")))))</f>
        <v>Not rated</v>
      </c>
    </row>
    <row r="34" customFormat="false" ht="15" hidden="false" customHeight="false" outlineLevel="0" collapsed="false">
      <c r="A34" s="7" t="s">
        <v>58</v>
      </c>
      <c r="B34" s="8" t="s">
        <v>59</v>
      </c>
      <c r="C34" s="8" t="s">
        <v>47</v>
      </c>
      <c r="D34" s="8" t="s">
        <v>35</v>
      </c>
      <c r="E34" s="8" t="s">
        <v>69</v>
      </c>
      <c r="F34" s="8" t="s">
        <v>70</v>
      </c>
      <c r="G34" s="10" t="n">
        <v>24.78</v>
      </c>
      <c r="H34" s="8" t="s">
        <v>68</v>
      </c>
      <c r="I34" s="8" t="s">
        <v>39</v>
      </c>
      <c r="J34" s="8" t="s">
        <v>40</v>
      </c>
      <c r="K34" s="8" t="s">
        <v>41</v>
      </c>
      <c r="L34" s="10" t="n">
        <f aca="false">IF(COUNTIFS($A$2:$A$421,"45000",$E$2:$E$421,E34,$G$2:$G$421,"&lt;&gt;")=0,"",SUMIFS($G$2:$G$421,$A$2:$A$421,"45000",$E$2:$E$421,E34))</f>
        <v>19.08</v>
      </c>
      <c r="M34" s="10" t="n">
        <f aca="false">IF(COUNTIFS($A$2:$A$421,"00000",$E$2:$E$421,E34,$G$2:$G$421,"&lt;&gt;")=0,"",SUMIFS($G$2:$G$421,$A$2:$A$421,"00000",$E$2:$E$421,E34))</f>
        <v>17.34</v>
      </c>
      <c r="N34" s="8" t="str">
        <f aca="false">IF(C34&lt;&gt;"County","Not rated",IF(K34="Not rated","Not rated",IF(OR(G34="",L34=""),"No data",IF(ABS(G34-L34)/L34&lt;Tolerance,"Similar",IF((G34&gt;L34)=(K34="Higher is better"),"Better","Worse")))))</f>
        <v>Not rated</v>
      </c>
      <c r="O34" s="8" t="str">
        <f aca="false">IF(C34="Nation","Not rated",IF(K34="Not rated","Not rated",IF(OR(G34="",M34=""),"No data",IF(ABS(G34-M34)/M34&lt;Tolerance,"Similar",IF((G34&gt;M34)=(K34="Higher is better"),"Better","Worse")))))</f>
        <v>Not rated</v>
      </c>
    </row>
    <row r="35" customFormat="false" ht="15" hidden="false" customHeight="false" outlineLevel="0" collapsed="false">
      <c r="A35" s="7" t="s">
        <v>60</v>
      </c>
      <c r="B35" s="8" t="s">
        <v>61</v>
      </c>
      <c r="C35" s="8" t="s">
        <v>47</v>
      </c>
      <c r="D35" s="8" t="s">
        <v>35</v>
      </c>
      <c r="E35" s="8" t="s">
        <v>69</v>
      </c>
      <c r="F35" s="8" t="s">
        <v>70</v>
      </c>
      <c r="G35" s="10" t="n">
        <v>17.42</v>
      </c>
      <c r="H35" s="8" t="s">
        <v>68</v>
      </c>
      <c r="I35" s="8" t="s">
        <v>39</v>
      </c>
      <c r="J35" s="8" t="s">
        <v>40</v>
      </c>
      <c r="K35" s="8" t="s">
        <v>41</v>
      </c>
      <c r="L35" s="10" t="n">
        <f aca="false">IF(COUNTIFS($A$2:$A$421,"45000",$E$2:$E$421,E35,$G$2:$G$421,"&lt;&gt;")=0,"",SUMIFS($G$2:$G$421,$A$2:$A$421,"45000",$E$2:$E$421,E35))</f>
        <v>19.08</v>
      </c>
      <c r="M35" s="10" t="n">
        <f aca="false">IF(COUNTIFS($A$2:$A$421,"00000",$E$2:$E$421,E35,$G$2:$G$421,"&lt;&gt;")=0,"",SUMIFS($G$2:$G$421,$A$2:$A$421,"00000",$E$2:$E$421,E35))</f>
        <v>17.34</v>
      </c>
      <c r="N35" s="8" t="str">
        <f aca="false">IF(C35&lt;&gt;"County","Not rated",IF(K35="Not rated","Not rated",IF(OR(G35="",L35=""),"No data",IF(ABS(G35-L35)/L35&lt;Tolerance,"Similar",IF((G35&gt;L35)=(K35="Higher is better"),"Better","Worse")))))</f>
        <v>Not rated</v>
      </c>
      <c r="O35" s="8" t="str">
        <f aca="false">IF(C35="Nation","Not rated",IF(K35="Not rated","Not rated",IF(OR(G35="",M35=""),"No data",IF(ABS(G35-M35)/M35&lt;Tolerance,"Similar",IF((G35&gt;M35)=(K35="Higher is better"),"Better","Worse")))))</f>
        <v>Not rated</v>
      </c>
    </row>
    <row r="36" customFormat="false" ht="15" hidden="false" customHeight="false" outlineLevel="0" collapsed="false">
      <c r="A36" s="7" t="s">
        <v>62</v>
      </c>
      <c r="B36" s="8" t="s">
        <v>63</v>
      </c>
      <c r="C36" s="8" t="s">
        <v>47</v>
      </c>
      <c r="D36" s="8" t="s">
        <v>35</v>
      </c>
      <c r="E36" s="8" t="s">
        <v>69</v>
      </c>
      <c r="F36" s="8" t="s">
        <v>70</v>
      </c>
      <c r="G36" s="10" t="n">
        <v>16.46</v>
      </c>
      <c r="H36" s="8" t="s">
        <v>68</v>
      </c>
      <c r="I36" s="8" t="s">
        <v>39</v>
      </c>
      <c r="J36" s="8" t="s">
        <v>40</v>
      </c>
      <c r="K36" s="8" t="s">
        <v>41</v>
      </c>
      <c r="L36" s="10" t="n">
        <f aca="false">IF(COUNTIFS($A$2:$A$421,"45000",$E$2:$E$421,E36,$G$2:$G$421,"&lt;&gt;")=0,"",SUMIFS($G$2:$G$421,$A$2:$A$421,"45000",$E$2:$E$421,E36))</f>
        <v>19.08</v>
      </c>
      <c r="M36" s="10" t="n">
        <f aca="false">IF(COUNTIFS($A$2:$A$421,"00000",$E$2:$E$421,E36,$G$2:$G$421,"&lt;&gt;")=0,"",SUMIFS($G$2:$G$421,$A$2:$A$421,"00000",$E$2:$E$421,E36))</f>
        <v>17.34</v>
      </c>
      <c r="N36" s="8" t="str">
        <f aca="false">IF(C36&lt;&gt;"County","Not rated",IF(K36="Not rated","Not rated",IF(OR(G36="",L36=""),"No data",IF(ABS(G36-L36)/L36&lt;Tolerance,"Similar",IF((G36&gt;L36)=(K36="Higher is better"),"Better","Worse")))))</f>
        <v>Not rated</v>
      </c>
      <c r="O36" s="8" t="str">
        <f aca="false">IF(C36="Nation","Not rated",IF(K36="Not rated","Not rated",IF(OR(G36="",M36=""),"No data",IF(ABS(G36-M36)/M36&lt;Tolerance,"Similar",IF((G36&gt;M36)=(K36="Higher is better"),"Better","Worse")))))</f>
        <v>Not rated</v>
      </c>
    </row>
    <row r="37" customFormat="false" ht="15" hidden="false" customHeight="false" outlineLevel="0" collapsed="false">
      <c r="A37" s="7" t="s">
        <v>64</v>
      </c>
      <c r="B37" s="8" t="s">
        <v>65</v>
      </c>
      <c r="C37" s="8" t="s">
        <v>47</v>
      </c>
      <c r="D37" s="8" t="s">
        <v>35</v>
      </c>
      <c r="E37" s="8" t="s">
        <v>69</v>
      </c>
      <c r="F37" s="8" t="s">
        <v>70</v>
      </c>
      <c r="G37" s="10" t="n">
        <v>21.58</v>
      </c>
      <c r="H37" s="8" t="s">
        <v>68</v>
      </c>
      <c r="I37" s="8" t="s">
        <v>39</v>
      </c>
      <c r="J37" s="8" t="s">
        <v>40</v>
      </c>
      <c r="K37" s="8" t="s">
        <v>41</v>
      </c>
      <c r="L37" s="10" t="n">
        <f aca="false">IF(COUNTIFS($A$2:$A$421,"45000",$E$2:$E$421,E37,$G$2:$G$421,"&lt;&gt;")=0,"",SUMIFS($G$2:$G$421,$A$2:$A$421,"45000",$E$2:$E$421,E37))</f>
        <v>19.08</v>
      </c>
      <c r="M37" s="10" t="n">
        <f aca="false">IF(COUNTIFS($A$2:$A$421,"00000",$E$2:$E$421,E37,$G$2:$G$421,"&lt;&gt;")=0,"",SUMIFS($G$2:$G$421,$A$2:$A$421,"00000",$E$2:$E$421,E37))</f>
        <v>17.34</v>
      </c>
      <c r="N37" s="8" t="str">
        <f aca="false">IF(C37&lt;&gt;"County","Not rated",IF(K37="Not rated","Not rated",IF(OR(G37="",L37=""),"No data",IF(ABS(G37-L37)/L37&lt;Tolerance,"Similar",IF((G37&gt;L37)=(K37="Higher is better"),"Better","Worse")))))</f>
        <v>Not rated</v>
      </c>
      <c r="O37" s="8" t="str">
        <f aca="false">IF(C37="Nation","Not rated",IF(K37="Not rated","Not rated",IF(OR(G37="",M37=""),"No data",IF(ABS(G37-M37)/M37&lt;Tolerance,"Similar",IF((G37&gt;M37)=(K37="Higher is better"),"Better","Worse")))))</f>
        <v>Not rated</v>
      </c>
    </row>
    <row r="38" customFormat="false" ht="15" hidden="false" customHeight="false" outlineLevel="0" collapsed="false">
      <c r="A38" s="7" t="s">
        <v>32</v>
      </c>
      <c r="B38" s="8" t="s">
        <v>33</v>
      </c>
      <c r="C38" s="8" t="s">
        <v>34</v>
      </c>
      <c r="D38" s="8" t="s">
        <v>35</v>
      </c>
      <c r="E38" s="8" t="s">
        <v>71</v>
      </c>
      <c r="F38" s="8" t="s">
        <v>72</v>
      </c>
      <c r="G38" s="10" t="n">
        <v>12.62</v>
      </c>
      <c r="H38" s="8" t="s">
        <v>68</v>
      </c>
      <c r="I38" s="8" t="s">
        <v>39</v>
      </c>
      <c r="J38" s="8" t="s">
        <v>40</v>
      </c>
      <c r="K38" s="8" t="s">
        <v>41</v>
      </c>
      <c r="L38" s="10" t="n">
        <f aca="false">IF(COUNTIFS($A$2:$A$421,"45000",$E$2:$E$421,E38,$G$2:$G$421,"&lt;&gt;")=0,"",SUMIFS($G$2:$G$421,$A$2:$A$421,"45000",$E$2:$E$421,E38))</f>
        <v>25.64</v>
      </c>
      <c r="M38" s="10" t="n">
        <f aca="false">IF(COUNTIFS($A$2:$A$421,"00000",$E$2:$E$421,E38,$G$2:$G$421,"&lt;&gt;")=0,"",SUMIFS($G$2:$G$421,$A$2:$A$421,"00000",$E$2:$E$421,E38))</f>
        <v>12.62</v>
      </c>
      <c r="N38" s="8" t="str">
        <f aca="false">IF(C38&lt;&gt;"County","Not rated",IF(K38="Not rated","Not rated",IF(OR(G38="",L38=""),"No data",IF(ABS(G38-L38)/L38&lt;Tolerance,"Similar",IF((G38&gt;L38)=(K38="Higher is better"),"Better","Worse")))))</f>
        <v>Not rated</v>
      </c>
      <c r="O38" s="8" t="str">
        <f aca="false">IF(C38="Nation","Not rated",IF(K38="Not rated","Not rated",IF(OR(G38="",M38=""),"No data",IF(ABS(G38-M38)/M38&lt;Tolerance,"Similar",IF((G38&gt;M38)=(K38="Higher is better"),"Better","Worse")))))</f>
        <v>Not rated</v>
      </c>
    </row>
    <row r="39" customFormat="false" ht="15" hidden="false" customHeight="false" outlineLevel="0" collapsed="false">
      <c r="A39" s="7" t="s">
        <v>42</v>
      </c>
      <c r="B39" s="8" t="s">
        <v>43</v>
      </c>
      <c r="C39" s="8" t="s">
        <v>44</v>
      </c>
      <c r="D39" s="8" t="s">
        <v>35</v>
      </c>
      <c r="E39" s="8" t="s">
        <v>71</v>
      </c>
      <c r="F39" s="8" t="s">
        <v>72</v>
      </c>
      <c r="G39" s="10" t="n">
        <v>25.64</v>
      </c>
      <c r="H39" s="8" t="s">
        <v>68</v>
      </c>
      <c r="I39" s="8" t="s">
        <v>39</v>
      </c>
      <c r="J39" s="8" t="s">
        <v>40</v>
      </c>
      <c r="K39" s="8" t="s">
        <v>41</v>
      </c>
      <c r="L39" s="10" t="n">
        <f aca="false">IF(COUNTIFS($A$2:$A$421,"45000",$E$2:$E$421,E39,$G$2:$G$421,"&lt;&gt;")=0,"",SUMIFS($G$2:$G$421,$A$2:$A$421,"45000",$E$2:$E$421,E39))</f>
        <v>25.64</v>
      </c>
      <c r="M39" s="10" t="n">
        <f aca="false">IF(COUNTIFS($A$2:$A$421,"00000",$E$2:$E$421,E39,$G$2:$G$421,"&lt;&gt;")=0,"",SUMIFS($G$2:$G$421,$A$2:$A$421,"00000",$E$2:$E$421,E39))</f>
        <v>12.62</v>
      </c>
      <c r="N39" s="8" t="str">
        <f aca="false">IF(C39&lt;&gt;"County","Not rated",IF(K39="Not rated","Not rated",IF(OR(G39="",L39=""),"No data",IF(ABS(G39-L39)/L39&lt;Tolerance,"Similar",IF((G39&gt;L39)=(K39="Higher is better"),"Better","Worse")))))</f>
        <v>Not rated</v>
      </c>
      <c r="O39" s="8" t="str">
        <f aca="false">IF(C39="Nation","Not rated",IF(K39="Not rated","Not rated",IF(OR(G39="",M39=""),"No data",IF(ABS(G39-M39)/M39&lt;Tolerance,"Similar",IF((G39&gt;M39)=(K39="Higher is better"),"Better","Worse")))))</f>
        <v>Not rated</v>
      </c>
    </row>
    <row r="40" customFormat="false" ht="15" hidden="false" customHeight="false" outlineLevel="0" collapsed="false">
      <c r="A40" s="7" t="s">
        <v>45</v>
      </c>
      <c r="B40" s="8" t="s">
        <v>46</v>
      </c>
      <c r="C40" s="8" t="s">
        <v>47</v>
      </c>
      <c r="D40" s="8" t="s">
        <v>35</v>
      </c>
      <c r="E40" s="8" t="s">
        <v>71</v>
      </c>
      <c r="F40" s="8" t="s">
        <v>72</v>
      </c>
      <c r="G40" s="10" t="n">
        <v>25.61</v>
      </c>
      <c r="H40" s="8" t="s">
        <v>68</v>
      </c>
      <c r="I40" s="8" t="s">
        <v>39</v>
      </c>
      <c r="J40" s="8" t="s">
        <v>40</v>
      </c>
      <c r="K40" s="8" t="s">
        <v>41</v>
      </c>
      <c r="L40" s="10" t="n">
        <f aca="false">IF(COUNTIFS($A$2:$A$421,"45000",$E$2:$E$421,E40,$G$2:$G$421,"&lt;&gt;")=0,"",SUMIFS($G$2:$G$421,$A$2:$A$421,"45000",$E$2:$E$421,E40))</f>
        <v>25.64</v>
      </c>
      <c r="M40" s="10" t="n">
        <f aca="false">IF(COUNTIFS($A$2:$A$421,"00000",$E$2:$E$421,E40,$G$2:$G$421,"&lt;&gt;")=0,"",SUMIFS($G$2:$G$421,$A$2:$A$421,"00000",$E$2:$E$421,E40))</f>
        <v>12.62</v>
      </c>
      <c r="N40" s="8" t="str">
        <f aca="false">IF(C40&lt;&gt;"County","Not rated",IF(K40="Not rated","Not rated",IF(OR(G40="",L40=""),"No data",IF(ABS(G40-L40)/L40&lt;Tolerance,"Similar",IF((G40&gt;L40)=(K40="Higher is better"),"Better","Worse")))))</f>
        <v>Not rated</v>
      </c>
      <c r="O40" s="8" t="str">
        <f aca="false">IF(C40="Nation","Not rated",IF(K40="Not rated","Not rated",IF(OR(G40="",M40=""),"No data",IF(ABS(G40-M40)/M40&lt;Tolerance,"Similar",IF((G40&gt;M40)=(K40="Higher is better"),"Better","Worse")))))</f>
        <v>Not rated</v>
      </c>
    </row>
    <row r="41" customFormat="false" ht="15" hidden="false" customHeight="false" outlineLevel="0" collapsed="false">
      <c r="A41" s="7" t="s">
        <v>48</v>
      </c>
      <c r="B41" s="8" t="s">
        <v>49</v>
      </c>
      <c r="C41" s="8" t="s">
        <v>47</v>
      </c>
      <c r="D41" s="8" t="s">
        <v>35</v>
      </c>
      <c r="E41" s="8" t="s">
        <v>71</v>
      </c>
      <c r="F41" s="8" t="s">
        <v>72</v>
      </c>
      <c r="G41" s="10" t="n">
        <v>15.62</v>
      </c>
      <c r="H41" s="8" t="s">
        <v>68</v>
      </c>
      <c r="I41" s="8" t="s">
        <v>39</v>
      </c>
      <c r="J41" s="8" t="s">
        <v>40</v>
      </c>
      <c r="K41" s="8" t="s">
        <v>41</v>
      </c>
      <c r="L41" s="10" t="n">
        <f aca="false">IF(COUNTIFS($A$2:$A$421,"45000",$E$2:$E$421,E41,$G$2:$G$421,"&lt;&gt;")=0,"",SUMIFS($G$2:$G$421,$A$2:$A$421,"45000",$E$2:$E$421,E41))</f>
        <v>25.64</v>
      </c>
      <c r="M41" s="10" t="n">
        <f aca="false">IF(COUNTIFS($A$2:$A$421,"00000",$E$2:$E$421,E41,$G$2:$G$421,"&lt;&gt;")=0,"",SUMIFS($G$2:$G$421,$A$2:$A$421,"00000",$E$2:$E$421,E41))</f>
        <v>12.62</v>
      </c>
      <c r="N41" s="8" t="str">
        <f aca="false">IF(C41&lt;&gt;"County","Not rated",IF(K41="Not rated","Not rated",IF(OR(G41="",L41=""),"No data",IF(ABS(G41-L41)/L41&lt;Tolerance,"Similar",IF((G41&gt;L41)=(K41="Higher is better"),"Better","Worse")))))</f>
        <v>Not rated</v>
      </c>
      <c r="O41" s="8" t="str">
        <f aca="false">IF(C41="Nation","Not rated",IF(K41="Not rated","Not rated",IF(OR(G41="",M41=""),"No data",IF(ABS(G41-M41)/M41&lt;Tolerance,"Similar",IF((G41&gt;M41)=(K41="Higher is better"),"Better","Worse")))))</f>
        <v>Not rated</v>
      </c>
    </row>
    <row r="42" customFormat="false" ht="15" hidden="false" customHeight="false" outlineLevel="0" collapsed="false">
      <c r="A42" s="7" t="s">
        <v>50</v>
      </c>
      <c r="B42" s="8" t="s">
        <v>51</v>
      </c>
      <c r="C42" s="8" t="s">
        <v>47</v>
      </c>
      <c r="D42" s="8" t="s">
        <v>35</v>
      </c>
      <c r="E42" s="8" t="s">
        <v>71</v>
      </c>
      <c r="F42" s="8" t="s">
        <v>72</v>
      </c>
      <c r="G42" s="10" t="n">
        <v>19.94</v>
      </c>
      <c r="H42" s="8" t="s">
        <v>68</v>
      </c>
      <c r="I42" s="8" t="s">
        <v>39</v>
      </c>
      <c r="J42" s="8" t="s">
        <v>40</v>
      </c>
      <c r="K42" s="8" t="s">
        <v>41</v>
      </c>
      <c r="L42" s="10" t="n">
        <f aca="false">IF(COUNTIFS($A$2:$A$421,"45000",$E$2:$E$421,E42,$G$2:$G$421,"&lt;&gt;")=0,"",SUMIFS($G$2:$G$421,$A$2:$A$421,"45000",$E$2:$E$421,E42))</f>
        <v>25.64</v>
      </c>
      <c r="M42" s="10" t="n">
        <f aca="false">IF(COUNTIFS($A$2:$A$421,"00000",$E$2:$E$421,E42,$G$2:$G$421,"&lt;&gt;")=0,"",SUMIFS($G$2:$G$421,$A$2:$A$421,"00000",$E$2:$E$421,E42))</f>
        <v>12.62</v>
      </c>
      <c r="N42" s="8" t="str">
        <f aca="false">IF(C42&lt;&gt;"County","Not rated",IF(K42="Not rated","Not rated",IF(OR(G42="",L42=""),"No data",IF(ABS(G42-L42)/L42&lt;Tolerance,"Similar",IF((G42&gt;L42)=(K42="Higher is better"),"Better","Worse")))))</f>
        <v>Not rated</v>
      </c>
      <c r="O42" s="8" t="str">
        <f aca="false">IF(C42="Nation","Not rated",IF(K42="Not rated","Not rated",IF(OR(G42="",M42=""),"No data",IF(ABS(G42-M42)/M42&lt;Tolerance,"Similar",IF((G42&gt;M42)=(K42="Higher is better"),"Better","Worse")))))</f>
        <v>Not rated</v>
      </c>
    </row>
    <row r="43" customFormat="false" ht="15" hidden="false" customHeight="false" outlineLevel="0" collapsed="false">
      <c r="A43" s="7" t="s">
        <v>52</v>
      </c>
      <c r="B43" s="8" t="s">
        <v>53</v>
      </c>
      <c r="C43" s="8" t="s">
        <v>47</v>
      </c>
      <c r="D43" s="8" t="s">
        <v>35</v>
      </c>
      <c r="E43" s="8" t="s">
        <v>71</v>
      </c>
      <c r="F43" s="8" t="s">
        <v>72</v>
      </c>
      <c r="G43" s="10" t="n">
        <v>17.49</v>
      </c>
      <c r="H43" s="8" t="s">
        <v>68</v>
      </c>
      <c r="I43" s="8" t="s">
        <v>39</v>
      </c>
      <c r="J43" s="8" t="s">
        <v>40</v>
      </c>
      <c r="K43" s="8" t="s">
        <v>41</v>
      </c>
      <c r="L43" s="10" t="n">
        <f aca="false">IF(COUNTIFS($A$2:$A$421,"45000",$E$2:$E$421,E43,$G$2:$G$421,"&lt;&gt;")=0,"",SUMIFS($G$2:$G$421,$A$2:$A$421,"45000",$E$2:$E$421,E43))</f>
        <v>25.64</v>
      </c>
      <c r="M43" s="10" t="n">
        <f aca="false">IF(COUNTIFS($A$2:$A$421,"00000",$E$2:$E$421,E43,$G$2:$G$421,"&lt;&gt;")=0,"",SUMIFS($G$2:$G$421,$A$2:$A$421,"00000",$E$2:$E$421,E43))</f>
        <v>12.62</v>
      </c>
      <c r="N43" s="8" t="str">
        <f aca="false">IF(C43&lt;&gt;"County","Not rated",IF(K43="Not rated","Not rated",IF(OR(G43="",L43=""),"No data",IF(ABS(G43-L43)/L43&lt;Tolerance,"Similar",IF((G43&gt;L43)=(K43="Higher is better"),"Better","Worse")))))</f>
        <v>Not rated</v>
      </c>
      <c r="O43" s="8" t="str">
        <f aca="false">IF(C43="Nation","Not rated",IF(K43="Not rated","Not rated",IF(OR(G43="",M43=""),"No data",IF(ABS(G43-M43)/M43&lt;Tolerance,"Similar",IF((G43&gt;M43)=(K43="Higher is better"),"Better","Worse")))))</f>
        <v>Not rated</v>
      </c>
    </row>
    <row r="44" customFormat="false" ht="15" hidden="false" customHeight="false" outlineLevel="0" collapsed="false">
      <c r="A44" s="7" t="s">
        <v>54</v>
      </c>
      <c r="B44" s="8" t="s">
        <v>55</v>
      </c>
      <c r="C44" s="8" t="s">
        <v>47</v>
      </c>
      <c r="D44" s="8" t="s">
        <v>35</v>
      </c>
      <c r="E44" s="8" t="s">
        <v>71</v>
      </c>
      <c r="F44" s="8" t="s">
        <v>72</v>
      </c>
      <c r="G44" s="10" t="n">
        <v>31.12</v>
      </c>
      <c r="H44" s="8" t="s">
        <v>68</v>
      </c>
      <c r="I44" s="8" t="s">
        <v>39</v>
      </c>
      <c r="J44" s="8" t="s">
        <v>40</v>
      </c>
      <c r="K44" s="8" t="s">
        <v>41</v>
      </c>
      <c r="L44" s="10" t="n">
        <f aca="false">IF(COUNTIFS($A$2:$A$421,"45000",$E$2:$E$421,E44,$G$2:$G$421,"&lt;&gt;")=0,"",SUMIFS($G$2:$G$421,$A$2:$A$421,"45000",$E$2:$E$421,E44))</f>
        <v>25.64</v>
      </c>
      <c r="M44" s="10" t="n">
        <f aca="false">IF(COUNTIFS($A$2:$A$421,"00000",$E$2:$E$421,E44,$G$2:$G$421,"&lt;&gt;")=0,"",SUMIFS($G$2:$G$421,$A$2:$A$421,"00000",$E$2:$E$421,E44))</f>
        <v>12.62</v>
      </c>
      <c r="N44" s="8" t="str">
        <f aca="false">IF(C44&lt;&gt;"County","Not rated",IF(K44="Not rated","Not rated",IF(OR(G44="",L44=""),"No data",IF(ABS(G44-L44)/L44&lt;Tolerance,"Similar",IF((G44&gt;L44)=(K44="Higher is better"),"Better","Worse")))))</f>
        <v>Not rated</v>
      </c>
      <c r="O44" s="8" t="str">
        <f aca="false">IF(C44="Nation","Not rated",IF(K44="Not rated","Not rated",IF(OR(G44="",M44=""),"No data",IF(ABS(G44-M44)/M44&lt;Tolerance,"Similar",IF((G44&gt;M44)=(K44="Higher is better"),"Better","Worse")))))</f>
        <v>Not rated</v>
      </c>
    </row>
    <row r="45" customFormat="false" ht="15" hidden="false" customHeight="false" outlineLevel="0" collapsed="false">
      <c r="A45" s="7" t="s">
        <v>56</v>
      </c>
      <c r="B45" s="8" t="s">
        <v>57</v>
      </c>
      <c r="C45" s="8" t="s">
        <v>47</v>
      </c>
      <c r="D45" s="8" t="s">
        <v>35</v>
      </c>
      <c r="E45" s="8" t="s">
        <v>71</v>
      </c>
      <c r="F45" s="8" t="s">
        <v>72</v>
      </c>
      <c r="G45" s="10" t="n">
        <v>23.99</v>
      </c>
      <c r="H45" s="8" t="s">
        <v>68</v>
      </c>
      <c r="I45" s="8" t="s">
        <v>39</v>
      </c>
      <c r="J45" s="8" t="s">
        <v>40</v>
      </c>
      <c r="K45" s="8" t="s">
        <v>41</v>
      </c>
      <c r="L45" s="10" t="n">
        <f aca="false">IF(COUNTIFS($A$2:$A$421,"45000",$E$2:$E$421,E45,$G$2:$G$421,"&lt;&gt;")=0,"",SUMIFS($G$2:$G$421,$A$2:$A$421,"45000",$E$2:$E$421,E45))</f>
        <v>25.64</v>
      </c>
      <c r="M45" s="10" t="n">
        <f aca="false">IF(COUNTIFS($A$2:$A$421,"00000",$E$2:$E$421,E45,$G$2:$G$421,"&lt;&gt;")=0,"",SUMIFS($G$2:$G$421,$A$2:$A$421,"00000",$E$2:$E$421,E45))</f>
        <v>12.62</v>
      </c>
      <c r="N45" s="8" t="str">
        <f aca="false">IF(C45&lt;&gt;"County","Not rated",IF(K45="Not rated","Not rated",IF(OR(G45="",L45=""),"No data",IF(ABS(G45-L45)/L45&lt;Tolerance,"Similar",IF((G45&gt;L45)=(K45="Higher is better"),"Better","Worse")))))</f>
        <v>Not rated</v>
      </c>
      <c r="O45" s="8" t="str">
        <f aca="false">IF(C45="Nation","Not rated",IF(K45="Not rated","Not rated",IF(OR(G45="",M45=""),"No data",IF(ABS(G45-M45)/M45&lt;Tolerance,"Similar",IF((G45&gt;M45)=(K45="Higher is better"),"Better","Worse")))))</f>
        <v>Not rated</v>
      </c>
    </row>
    <row r="46" customFormat="false" ht="15" hidden="false" customHeight="false" outlineLevel="0" collapsed="false">
      <c r="A46" s="7" t="s">
        <v>58</v>
      </c>
      <c r="B46" s="8" t="s">
        <v>59</v>
      </c>
      <c r="C46" s="8" t="s">
        <v>47</v>
      </c>
      <c r="D46" s="8" t="s">
        <v>35</v>
      </c>
      <c r="E46" s="8" t="s">
        <v>71</v>
      </c>
      <c r="F46" s="8" t="s">
        <v>72</v>
      </c>
      <c r="G46" s="10" t="n">
        <v>7.11</v>
      </c>
      <c r="H46" s="8" t="s">
        <v>68</v>
      </c>
      <c r="I46" s="8" t="s">
        <v>39</v>
      </c>
      <c r="J46" s="8" t="s">
        <v>40</v>
      </c>
      <c r="K46" s="8" t="s">
        <v>41</v>
      </c>
      <c r="L46" s="10" t="n">
        <f aca="false">IF(COUNTIFS($A$2:$A$421,"45000",$E$2:$E$421,E46,$G$2:$G$421,"&lt;&gt;")=0,"",SUMIFS($G$2:$G$421,$A$2:$A$421,"45000",$E$2:$E$421,E46))</f>
        <v>25.64</v>
      </c>
      <c r="M46" s="10" t="n">
        <f aca="false">IF(COUNTIFS($A$2:$A$421,"00000",$E$2:$E$421,E46,$G$2:$G$421,"&lt;&gt;")=0,"",SUMIFS($G$2:$G$421,$A$2:$A$421,"00000",$E$2:$E$421,E46))</f>
        <v>12.62</v>
      </c>
      <c r="N46" s="8" t="str">
        <f aca="false">IF(C46&lt;&gt;"County","Not rated",IF(K46="Not rated","Not rated",IF(OR(G46="",L46=""),"No data",IF(ABS(G46-L46)/L46&lt;Tolerance,"Similar",IF((G46&gt;L46)=(K46="Higher is better"),"Better","Worse")))))</f>
        <v>Not rated</v>
      </c>
      <c r="O46" s="8" t="str">
        <f aca="false">IF(C46="Nation","Not rated",IF(K46="Not rated","Not rated",IF(OR(G46="",M46=""),"No data",IF(ABS(G46-M46)/M46&lt;Tolerance,"Similar",IF((G46&gt;M46)=(K46="Higher is better"),"Better","Worse")))))</f>
        <v>Not rated</v>
      </c>
    </row>
    <row r="47" customFormat="false" ht="15" hidden="false" customHeight="false" outlineLevel="0" collapsed="false">
      <c r="A47" s="7" t="s">
        <v>60</v>
      </c>
      <c r="B47" s="8" t="s">
        <v>61</v>
      </c>
      <c r="C47" s="8" t="s">
        <v>47</v>
      </c>
      <c r="D47" s="8" t="s">
        <v>35</v>
      </c>
      <c r="E47" s="8" t="s">
        <v>71</v>
      </c>
      <c r="F47" s="8" t="s">
        <v>72</v>
      </c>
      <c r="G47" s="10" t="n">
        <v>6.95</v>
      </c>
      <c r="H47" s="8" t="s">
        <v>68</v>
      </c>
      <c r="I47" s="8" t="s">
        <v>39</v>
      </c>
      <c r="J47" s="8" t="s">
        <v>40</v>
      </c>
      <c r="K47" s="8" t="s">
        <v>41</v>
      </c>
      <c r="L47" s="10" t="n">
        <f aca="false">IF(COUNTIFS($A$2:$A$421,"45000",$E$2:$E$421,E47,$G$2:$G$421,"&lt;&gt;")=0,"",SUMIFS($G$2:$G$421,$A$2:$A$421,"45000",$E$2:$E$421,E47))</f>
        <v>25.64</v>
      </c>
      <c r="M47" s="10" t="n">
        <f aca="false">IF(COUNTIFS($A$2:$A$421,"00000",$E$2:$E$421,E47,$G$2:$G$421,"&lt;&gt;")=0,"",SUMIFS($G$2:$G$421,$A$2:$A$421,"00000",$E$2:$E$421,E47))</f>
        <v>12.62</v>
      </c>
      <c r="N47" s="8" t="str">
        <f aca="false">IF(C47&lt;&gt;"County","Not rated",IF(K47="Not rated","Not rated",IF(OR(G47="",L47=""),"No data",IF(ABS(G47-L47)/L47&lt;Tolerance,"Similar",IF((G47&gt;L47)=(K47="Higher is better"),"Better","Worse")))))</f>
        <v>Not rated</v>
      </c>
      <c r="O47" s="8" t="str">
        <f aca="false">IF(C47="Nation","Not rated",IF(K47="Not rated","Not rated",IF(OR(G47="",M47=""),"No data",IF(ABS(G47-M47)/M47&lt;Tolerance,"Similar",IF((G47&gt;M47)=(K47="Higher is better"),"Better","Worse")))))</f>
        <v>Not rated</v>
      </c>
    </row>
    <row r="48" customFormat="false" ht="15" hidden="false" customHeight="false" outlineLevel="0" collapsed="false">
      <c r="A48" s="7" t="s">
        <v>62</v>
      </c>
      <c r="B48" s="8" t="s">
        <v>63</v>
      </c>
      <c r="C48" s="8" t="s">
        <v>47</v>
      </c>
      <c r="D48" s="8" t="s">
        <v>35</v>
      </c>
      <c r="E48" s="8" t="s">
        <v>71</v>
      </c>
      <c r="F48" s="8" t="s">
        <v>72</v>
      </c>
      <c r="G48" s="10" t="n">
        <v>20.14</v>
      </c>
      <c r="H48" s="8" t="s">
        <v>68</v>
      </c>
      <c r="I48" s="8" t="s">
        <v>39</v>
      </c>
      <c r="J48" s="8" t="s">
        <v>40</v>
      </c>
      <c r="K48" s="8" t="s">
        <v>41</v>
      </c>
      <c r="L48" s="10" t="n">
        <f aca="false">IF(COUNTIFS($A$2:$A$421,"45000",$E$2:$E$421,E48,$G$2:$G$421,"&lt;&gt;")=0,"",SUMIFS($G$2:$G$421,$A$2:$A$421,"45000",$E$2:$E$421,E48))</f>
        <v>25.64</v>
      </c>
      <c r="M48" s="10" t="n">
        <f aca="false">IF(COUNTIFS($A$2:$A$421,"00000",$E$2:$E$421,E48,$G$2:$G$421,"&lt;&gt;")=0,"",SUMIFS($G$2:$G$421,$A$2:$A$421,"00000",$E$2:$E$421,E48))</f>
        <v>12.62</v>
      </c>
      <c r="N48" s="8" t="str">
        <f aca="false">IF(C48&lt;&gt;"County","Not rated",IF(K48="Not rated","Not rated",IF(OR(G48="",L48=""),"No data",IF(ABS(G48-L48)/L48&lt;Tolerance,"Similar",IF((G48&gt;L48)=(K48="Higher is better"),"Better","Worse")))))</f>
        <v>Not rated</v>
      </c>
      <c r="O48" s="8" t="str">
        <f aca="false">IF(C48="Nation","Not rated",IF(K48="Not rated","Not rated",IF(OR(G48="",M48=""),"No data",IF(ABS(G48-M48)/M48&lt;Tolerance,"Similar",IF((G48&gt;M48)=(K48="Higher is better"),"Better","Worse")))))</f>
        <v>Not rated</v>
      </c>
    </row>
    <row r="49" customFormat="false" ht="15" hidden="false" customHeight="false" outlineLevel="0" collapsed="false">
      <c r="A49" s="7" t="s">
        <v>64</v>
      </c>
      <c r="B49" s="8" t="s">
        <v>65</v>
      </c>
      <c r="C49" s="8" t="s">
        <v>47</v>
      </c>
      <c r="D49" s="8" t="s">
        <v>35</v>
      </c>
      <c r="E49" s="8" t="s">
        <v>71</v>
      </c>
      <c r="F49" s="8" t="s">
        <v>72</v>
      </c>
      <c r="G49" s="10" t="n">
        <v>30.46</v>
      </c>
      <c r="H49" s="8" t="s">
        <v>68</v>
      </c>
      <c r="I49" s="8" t="s">
        <v>39</v>
      </c>
      <c r="J49" s="8" t="s">
        <v>40</v>
      </c>
      <c r="K49" s="8" t="s">
        <v>41</v>
      </c>
      <c r="L49" s="10" t="n">
        <f aca="false">IF(COUNTIFS($A$2:$A$421,"45000",$E$2:$E$421,E49,$G$2:$G$421,"&lt;&gt;")=0,"",SUMIFS($G$2:$G$421,$A$2:$A$421,"45000",$E$2:$E$421,E49))</f>
        <v>25.64</v>
      </c>
      <c r="M49" s="10" t="n">
        <f aca="false">IF(COUNTIFS($A$2:$A$421,"00000",$E$2:$E$421,E49,$G$2:$G$421,"&lt;&gt;")=0,"",SUMIFS($G$2:$G$421,$A$2:$A$421,"00000",$E$2:$E$421,E49))</f>
        <v>12.62</v>
      </c>
      <c r="N49" s="8" t="str">
        <f aca="false">IF(C49&lt;&gt;"County","Not rated",IF(K49="Not rated","Not rated",IF(OR(G49="",L49=""),"No data",IF(ABS(G49-L49)/L49&lt;Tolerance,"Similar",IF((G49&gt;L49)=(K49="Higher is better"),"Better","Worse")))))</f>
        <v>Not rated</v>
      </c>
      <c r="O49" s="8" t="str">
        <f aca="false">IF(C49="Nation","Not rated",IF(K49="Not rated","Not rated",IF(OR(G49="",M49=""),"No data",IF(ABS(G49-M49)/M49&lt;Tolerance,"Similar",IF((G49&gt;M49)=(K49="Higher is better"),"Better","Worse")))))</f>
        <v>Not rated</v>
      </c>
    </row>
    <row r="50" customFormat="false" ht="15" hidden="false" customHeight="false" outlineLevel="0" collapsed="false">
      <c r="A50" s="7" t="s">
        <v>32</v>
      </c>
      <c r="B50" s="8" t="s">
        <v>33</v>
      </c>
      <c r="C50" s="8" t="s">
        <v>34</v>
      </c>
      <c r="D50" s="8" t="s">
        <v>35</v>
      </c>
      <c r="E50" s="8" t="s">
        <v>73</v>
      </c>
      <c r="F50" s="8" t="s">
        <v>74</v>
      </c>
      <c r="G50" s="10" t="n">
        <v>19.1</v>
      </c>
      <c r="H50" s="8" t="s">
        <v>68</v>
      </c>
      <c r="I50" s="8" t="s">
        <v>39</v>
      </c>
      <c r="J50" s="8" t="s">
        <v>40</v>
      </c>
      <c r="K50" s="8" t="s">
        <v>41</v>
      </c>
      <c r="L50" s="10" t="n">
        <f aca="false">IF(COUNTIFS($A$2:$A$421,"45000",$E$2:$E$421,E50,$G$2:$G$421,"&lt;&gt;")=0,"",SUMIFS($G$2:$G$421,$A$2:$A$421,"45000",$E$2:$E$421,E50))</f>
        <v>6.59</v>
      </c>
      <c r="M50" s="10" t="n">
        <f aca="false">IF(COUNTIFS($A$2:$A$421,"00000",$E$2:$E$421,E50,$G$2:$G$421,"&lt;&gt;")=0,"",SUMIFS($G$2:$G$421,$A$2:$A$421,"00000",$E$2:$E$421,E50))</f>
        <v>19.1</v>
      </c>
      <c r="N50" s="8" t="str">
        <f aca="false">IF(C50&lt;&gt;"County","Not rated",IF(K50="Not rated","Not rated",IF(OR(G50="",L50=""),"No data",IF(ABS(G50-L50)/L50&lt;Tolerance,"Similar",IF((G50&gt;L50)=(K50="Higher is better"),"Better","Worse")))))</f>
        <v>Not rated</v>
      </c>
      <c r="O50" s="8" t="str">
        <f aca="false">IF(C50="Nation","Not rated",IF(K50="Not rated","Not rated",IF(OR(G50="",M50=""),"No data",IF(ABS(G50-M50)/M50&lt;Tolerance,"Similar",IF((G50&gt;M50)=(K50="Higher is better"),"Better","Worse")))))</f>
        <v>Not rated</v>
      </c>
    </row>
    <row r="51" customFormat="false" ht="15" hidden="false" customHeight="false" outlineLevel="0" collapsed="false">
      <c r="A51" s="7" t="s">
        <v>42</v>
      </c>
      <c r="B51" s="8" t="s">
        <v>43</v>
      </c>
      <c r="C51" s="8" t="s">
        <v>44</v>
      </c>
      <c r="D51" s="8" t="s">
        <v>35</v>
      </c>
      <c r="E51" s="8" t="s">
        <v>73</v>
      </c>
      <c r="F51" s="8" t="s">
        <v>74</v>
      </c>
      <c r="G51" s="10" t="n">
        <v>6.59</v>
      </c>
      <c r="H51" s="8" t="s">
        <v>68</v>
      </c>
      <c r="I51" s="8" t="s">
        <v>39</v>
      </c>
      <c r="J51" s="8" t="s">
        <v>40</v>
      </c>
      <c r="K51" s="8" t="s">
        <v>41</v>
      </c>
      <c r="L51" s="10" t="n">
        <f aca="false">IF(COUNTIFS($A$2:$A$421,"45000",$E$2:$E$421,E51,$G$2:$G$421,"&lt;&gt;")=0,"",SUMIFS($G$2:$G$421,$A$2:$A$421,"45000",$E$2:$E$421,E51))</f>
        <v>6.59</v>
      </c>
      <c r="M51" s="10" t="n">
        <f aca="false">IF(COUNTIFS($A$2:$A$421,"00000",$E$2:$E$421,E51,$G$2:$G$421,"&lt;&gt;")=0,"",SUMIFS($G$2:$G$421,$A$2:$A$421,"00000",$E$2:$E$421,E51))</f>
        <v>19.1</v>
      </c>
      <c r="N51" s="8" t="str">
        <f aca="false">IF(C51&lt;&gt;"County","Not rated",IF(K51="Not rated","Not rated",IF(OR(G51="",L51=""),"No data",IF(ABS(G51-L51)/L51&lt;Tolerance,"Similar",IF((G51&gt;L51)=(K51="Higher is better"),"Better","Worse")))))</f>
        <v>Not rated</v>
      </c>
      <c r="O51" s="8" t="str">
        <f aca="false">IF(C51="Nation","Not rated",IF(K51="Not rated","Not rated",IF(OR(G51="",M51=""),"No data",IF(ABS(G51-M51)/M51&lt;Tolerance,"Similar",IF((G51&gt;M51)=(K51="Higher is better"),"Better","Worse")))))</f>
        <v>Not rated</v>
      </c>
    </row>
    <row r="52" customFormat="false" ht="15" hidden="false" customHeight="false" outlineLevel="0" collapsed="false">
      <c r="A52" s="7" t="s">
        <v>45</v>
      </c>
      <c r="B52" s="8" t="s">
        <v>46</v>
      </c>
      <c r="C52" s="8" t="s">
        <v>47</v>
      </c>
      <c r="D52" s="8" t="s">
        <v>35</v>
      </c>
      <c r="E52" s="8" t="s">
        <v>73</v>
      </c>
      <c r="F52" s="8" t="s">
        <v>74</v>
      </c>
      <c r="G52" s="10" t="n">
        <v>2.06</v>
      </c>
      <c r="H52" s="8" t="s">
        <v>68</v>
      </c>
      <c r="I52" s="8" t="s">
        <v>39</v>
      </c>
      <c r="J52" s="8" t="s">
        <v>40</v>
      </c>
      <c r="K52" s="8" t="s">
        <v>41</v>
      </c>
      <c r="L52" s="10" t="n">
        <f aca="false">IF(COUNTIFS($A$2:$A$421,"45000",$E$2:$E$421,E52,$G$2:$G$421,"&lt;&gt;")=0,"",SUMIFS($G$2:$G$421,$A$2:$A$421,"45000",$E$2:$E$421,E52))</f>
        <v>6.59</v>
      </c>
      <c r="M52" s="10" t="n">
        <f aca="false">IF(COUNTIFS($A$2:$A$421,"00000",$E$2:$E$421,E52,$G$2:$G$421,"&lt;&gt;")=0,"",SUMIFS($G$2:$G$421,$A$2:$A$421,"00000",$E$2:$E$421,E52))</f>
        <v>19.1</v>
      </c>
      <c r="N52" s="8" t="str">
        <f aca="false">IF(C52&lt;&gt;"County","Not rated",IF(K52="Not rated","Not rated",IF(OR(G52="",L52=""),"No data",IF(ABS(G52-L52)/L52&lt;Tolerance,"Similar",IF((G52&gt;L52)=(K52="Higher is better"),"Better","Worse")))))</f>
        <v>Not rated</v>
      </c>
      <c r="O52" s="8" t="str">
        <f aca="false">IF(C52="Nation","Not rated",IF(K52="Not rated","Not rated",IF(OR(G52="",M52=""),"No data",IF(ABS(G52-M52)/M52&lt;Tolerance,"Similar",IF((G52&gt;M52)=(K52="Higher is better"),"Better","Worse")))))</f>
        <v>Not rated</v>
      </c>
    </row>
    <row r="53" customFormat="false" ht="15" hidden="false" customHeight="false" outlineLevel="0" collapsed="false">
      <c r="A53" s="7" t="s">
        <v>48</v>
      </c>
      <c r="B53" s="8" t="s">
        <v>49</v>
      </c>
      <c r="C53" s="8" t="s">
        <v>47</v>
      </c>
      <c r="D53" s="8" t="s">
        <v>35</v>
      </c>
      <c r="E53" s="8" t="s">
        <v>73</v>
      </c>
      <c r="F53" s="8" t="s">
        <v>74</v>
      </c>
      <c r="G53" s="10" t="n">
        <v>4.59</v>
      </c>
      <c r="H53" s="8" t="s">
        <v>68</v>
      </c>
      <c r="I53" s="8" t="s">
        <v>39</v>
      </c>
      <c r="J53" s="8" t="s">
        <v>40</v>
      </c>
      <c r="K53" s="8" t="s">
        <v>41</v>
      </c>
      <c r="L53" s="10" t="n">
        <f aca="false">IF(COUNTIFS($A$2:$A$421,"45000",$E$2:$E$421,E53,$G$2:$G$421,"&lt;&gt;")=0,"",SUMIFS($G$2:$G$421,$A$2:$A$421,"45000",$E$2:$E$421,E53))</f>
        <v>6.59</v>
      </c>
      <c r="M53" s="10" t="n">
        <f aca="false">IF(COUNTIFS($A$2:$A$421,"00000",$E$2:$E$421,E53,$G$2:$G$421,"&lt;&gt;")=0,"",SUMIFS($G$2:$G$421,$A$2:$A$421,"00000",$E$2:$E$421,E53))</f>
        <v>19.1</v>
      </c>
      <c r="N53" s="8" t="str">
        <f aca="false">IF(C53&lt;&gt;"County","Not rated",IF(K53="Not rated","Not rated",IF(OR(G53="",L53=""),"No data",IF(ABS(G53-L53)/L53&lt;Tolerance,"Similar",IF((G53&gt;L53)=(K53="Higher is better"),"Better","Worse")))))</f>
        <v>Not rated</v>
      </c>
      <c r="O53" s="8" t="str">
        <f aca="false">IF(C53="Nation","Not rated",IF(K53="Not rated","Not rated",IF(OR(G53="",M53=""),"No data",IF(ABS(G53-M53)/M53&lt;Tolerance,"Similar",IF((G53&gt;M53)=(K53="Higher is better"),"Better","Worse")))))</f>
        <v>Not rated</v>
      </c>
    </row>
    <row r="54" customFormat="false" ht="15" hidden="false" customHeight="false" outlineLevel="0" collapsed="false">
      <c r="A54" s="7" t="s">
        <v>50</v>
      </c>
      <c r="B54" s="8" t="s">
        <v>51</v>
      </c>
      <c r="C54" s="8" t="s">
        <v>47</v>
      </c>
      <c r="D54" s="8" t="s">
        <v>35</v>
      </c>
      <c r="E54" s="8" t="s">
        <v>73</v>
      </c>
      <c r="F54" s="8" t="s">
        <v>74</v>
      </c>
      <c r="G54" s="10" t="n">
        <v>5.36</v>
      </c>
      <c r="H54" s="8" t="s">
        <v>68</v>
      </c>
      <c r="I54" s="8" t="s">
        <v>39</v>
      </c>
      <c r="J54" s="8" t="s">
        <v>40</v>
      </c>
      <c r="K54" s="8" t="s">
        <v>41</v>
      </c>
      <c r="L54" s="10" t="n">
        <f aca="false">IF(COUNTIFS($A$2:$A$421,"45000",$E$2:$E$421,E54,$G$2:$G$421,"&lt;&gt;")=0,"",SUMIFS($G$2:$G$421,$A$2:$A$421,"45000",$E$2:$E$421,E54))</f>
        <v>6.59</v>
      </c>
      <c r="M54" s="10" t="n">
        <f aca="false">IF(COUNTIFS($A$2:$A$421,"00000",$E$2:$E$421,E54,$G$2:$G$421,"&lt;&gt;")=0,"",SUMIFS($G$2:$G$421,$A$2:$A$421,"00000",$E$2:$E$421,E54))</f>
        <v>19.1</v>
      </c>
      <c r="N54" s="8" t="str">
        <f aca="false">IF(C54&lt;&gt;"County","Not rated",IF(K54="Not rated","Not rated",IF(OR(G54="",L54=""),"No data",IF(ABS(G54-L54)/L54&lt;Tolerance,"Similar",IF((G54&gt;L54)=(K54="Higher is better"),"Better","Worse")))))</f>
        <v>Not rated</v>
      </c>
      <c r="O54" s="8" t="str">
        <f aca="false">IF(C54="Nation","Not rated",IF(K54="Not rated","Not rated",IF(OR(G54="",M54=""),"No data",IF(ABS(G54-M54)/M54&lt;Tolerance,"Similar",IF((G54&gt;M54)=(K54="Higher is better"),"Better","Worse")))))</f>
        <v>Not rated</v>
      </c>
    </row>
    <row r="55" customFormat="false" ht="15" hidden="false" customHeight="false" outlineLevel="0" collapsed="false">
      <c r="A55" s="7" t="s">
        <v>52</v>
      </c>
      <c r="B55" s="8" t="s">
        <v>53</v>
      </c>
      <c r="C55" s="8" t="s">
        <v>47</v>
      </c>
      <c r="D55" s="8" t="s">
        <v>35</v>
      </c>
      <c r="E55" s="8" t="s">
        <v>73</v>
      </c>
      <c r="F55" s="8" t="s">
        <v>74</v>
      </c>
      <c r="G55" s="10" t="n">
        <v>10.32</v>
      </c>
      <c r="H55" s="8" t="s">
        <v>68</v>
      </c>
      <c r="I55" s="8" t="s">
        <v>39</v>
      </c>
      <c r="J55" s="8" t="s">
        <v>40</v>
      </c>
      <c r="K55" s="8" t="s">
        <v>41</v>
      </c>
      <c r="L55" s="10" t="n">
        <f aca="false">IF(COUNTIFS($A$2:$A$421,"45000",$E$2:$E$421,E55,$G$2:$G$421,"&lt;&gt;")=0,"",SUMIFS($G$2:$G$421,$A$2:$A$421,"45000",$E$2:$E$421,E55))</f>
        <v>6.59</v>
      </c>
      <c r="M55" s="10" t="n">
        <f aca="false">IF(COUNTIFS($A$2:$A$421,"00000",$E$2:$E$421,E55,$G$2:$G$421,"&lt;&gt;")=0,"",SUMIFS($G$2:$G$421,$A$2:$A$421,"00000",$E$2:$E$421,E55))</f>
        <v>19.1</v>
      </c>
      <c r="N55" s="8" t="str">
        <f aca="false">IF(C55&lt;&gt;"County","Not rated",IF(K55="Not rated","Not rated",IF(OR(G55="",L55=""),"No data",IF(ABS(G55-L55)/L55&lt;Tolerance,"Similar",IF((G55&gt;L55)=(K55="Higher is better"),"Better","Worse")))))</f>
        <v>Not rated</v>
      </c>
      <c r="O55" s="8" t="str">
        <f aca="false">IF(C55="Nation","Not rated",IF(K55="Not rated","Not rated",IF(OR(G55="",M55=""),"No data",IF(ABS(G55-M55)/M55&lt;Tolerance,"Similar",IF((G55&gt;M55)=(K55="Higher is better"),"Better","Worse")))))</f>
        <v>Not rated</v>
      </c>
    </row>
    <row r="56" customFormat="false" ht="15" hidden="false" customHeight="false" outlineLevel="0" collapsed="false">
      <c r="A56" s="7" t="s">
        <v>54</v>
      </c>
      <c r="B56" s="8" t="s">
        <v>55</v>
      </c>
      <c r="C56" s="8" t="s">
        <v>47</v>
      </c>
      <c r="D56" s="8" t="s">
        <v>35</v>
      </c>
      <c r="E56" s="8" t="s">
        <v>73</v>
      </c>
      <c r="F56" s="8" t="s">
        <v>74</v>
      </c>
      <c r="G56" s="10" t="n">
        <v>6.93</v>
      </c>
      <c r="H56" s="8" t="s">
        <v>68</v>
      </c>
      <c r="I56" s="8" t="s">
        <v>39</v>
      </c>
      <c r="J56" s="8" t="s">
        <v>40</v>
      </c>
      <c r="K56" s="8" t="s">
        <v>41</v>
      </c>
      <c r="L56" s="10" t="n">
        <f aca="false">IF(COUNTIFS($A$2:$A$421,"45000",$E$2:$E$421,E56,$G$2:$G$421,"&lt;&gt;")=0,"",SUMIFS($G$2:$G$421,$A$2:$A$421,"45000",$E$2:$E$421,E56))</f>
        <v>6.59</v>
      </c>
      <c r="M56" s="10" t="n">
        <f aca="false">IF(COUNTIFS($A$2:$A$421,"00000",$E$2:$E$421,E56,$G$2:$G$421,"&lt;&gt;")=0,"",SUMIFS($G$2:$G$421,$A$2:$A$421,"00000",$E$2:$E$421,E56))</f>
        <v>19.1</v>
      </c>
      <c r="N56" s="8" t="str">
        <f aca="false">IF(C56&lt;&gt;"County","Not rated",IF(K56="Not rated","Not rated",IF(OR(G56="",L56=""),"No data",IF(ABS(G56-L56)/L56&lt;Tolerance,"Similar",IF((G56&gt;L56)=(K56="Higher is better"),"Better","Worse")))))</f>
        <v>Not rated</v>
      </c>
      <c r="O56" s="8" t="str">
        <f aca="false">IF(C56="Nation","Not rated",IF(K56="Not rated","Not rated",IF(OR(G56="",M56=""),"No data",IF(ABS(G56-M56)/M56&lt;Tolerance,"Similar",IF((G56&gt;M56)=(K56="Higher is better"),"Better","Worse")))))</f>
        <v>Not rated</v>
      </c>
    </row>
    <row r="57" customFormat="false" ht="15" hidden="false" customHeight="false" outlineLevel="0" collapsed="false">
      <c r="A57" s="7" t="s">
        <v>56</v>
      </c>
      <c r="B57" s="8" t="s">
        <v>57</v>
      </c>
      <c r="C57" s="8" t="s">
        <v>47</v>
      </c>
      <c r="D57" s="8" t="s">
        <v>35</v>
      </c>
      <c r="E57" s="8" t="s">
        <v>73</v>
      </c>
      <c r="F57" s="8" t="s">
        <v>74</v>
      </c>
      <c r="G57" s="10" t="n">
        <v>6.06</v>
      </c>
      <c r="H57" s="8" t="s">
        <v>68</v>
      </c>
      <c r="I57" s="8" t="s">
        <v>39</v>
      </c>
      <c r="J57" s="8" t="s">
        <v>40</v>
      </c>
      <c r="K57" s="8" t="s">
        <v>41</v>
      </c>
      <c r="L57" s="10" t="n">
        <f aca="false">IF(COUNTIFS($A$2:$A$421,"45000",$E$2:$E$421,E57,$G$2:$G$421,"&lt;&gt;")=0,"",SUMIFS($G$2:$G$421,$A$2:$A$421,"45000",$E$2:$E$421,E57))</f>
        <v>6.59</v>
      </c>
      <c r="M57" s="10" t="n">
        <f aca="false">IF(COUNTIFS($A$2:$A$421,"00000",$E$2:$E$421,E57,$G$2:$G$421,"&lt;&gt;")=0,"",SUMIFS($G$2:$G$421,$A$2:$A$421,"00000",$E$2:$E$421,E57))</f>
        <v>19.1</v>
      </c>
      <c r="N57" s="8" t="str">
        <f aca="false">IF(C57&lt;&gt;"County","Not rated",IF(K57="Not rated","Not rated",IF(OR(G57="",L57=""),"No data",IF(ABS(G57-L57)/L57&lt;Tolerance,"Similar",IF((G57&gt;L57)=(K57="Higher is better"),"Better","Worse")))))</f>
        <v>Not rated</v>
      </c>
      <c r="O57" s="8" t="str">
        <f aca="false">IF(C57="Nation","Not rated",IF(K57="Not rated","Not rated",IF(OR(G57="",M57=""),"No data",IF(ABS(G57-M57)/M57&lt;Tolerance,"Similar",IF((G57&gt;M57)=(K57="Higher is better"),"Better","Worse")))))</f>
        <v>Not rated</v>
      </c>
    </row>
    <row r="58" customFormat="false" ht="15" hidden="false" customHeight="false" outlineLevel="0" collapsed="false">
      <c r="A58" s="7" t="s">
        <v>58</v>
      </c>
      <c r="B58" s="8" t="s">
        <v>59</v>
      </c>
      <c r="C58" s="8" t="s">
        <v>47</v>
      </c>
      <c r="D58" s="8" t="s">
        <v>35</v>
      </c>
      <c r="E58" s="8" t="s">
        <v>73</v>
      </c>
      <c r="F58" s="8" t="s">
        <v>74</v>
      </c>
      <c r="G58" s="10" t="n">
        <v>6.05</v>
      </c>
      <c r="H58" s="8" t="s">
        <v>68</v>
      </c>
      <c r="I58" s="8" t="s">
        <v>39</v>
      </c>
      <c r="J58" s="8" t="s">
        <v>40</v>
      </c>
      <c r="K58" s="8" t="s">
        <v>41</v>
      </c>
      <c r="L58" s="10" t="n">
        <f aca="false">IF(COUNTIFS($A$2:$A$421,"45000",$E$2:$E$421,E58,$G$2:$G$421,"&lt;&gt;")=0,"",SUMIFS($G$2:$G$421,$A$2:$A$421,"45000",$E$2:$E$421,E58))</f>
        <v>6.59</v>
      </c>
      <c r="M58" s="10" t="n">
        <f aca="false">IF(COUNTIFS($A$2:$A$421,"00000",$E$2:$E$421,E58,$G$2:$G$421,"&lt;&gt;")=0,"",SUMIFS($G$2:$G$421,$A$2:$A$421,"00000",$E$2:$E$421,E58))</f>
        <v>19.1</v>
      </c>
      <c r="N58" s="8" t="str">
        <f aca="false">IF(C58&lt;&gt;"County","Not rated",IF(K58="Not rated","Not rated",IF(OR(G58="",L58=""),"No data",IF(ABS(G58-L58)/L58&lt;Tolerance,"Similar",IF((G58&gt;L58)=(K58="Higher is better"),"Better","Worse")))))</f>
        <v>Not rated</v>
      </c>
      <c r="O58" s="8" t="str">
        <f aca="false">IF(C58="Nation","Not rated",IF(K58="Not rated","Not rated",IF(OR(G58="",M58=""),"No data",IF(ABS(G58-M58)/M58&lt;Tolerance,"Similar",IF((G58&gt;M58)=(K58="Higher is better"),"Better","Worse")))))</f>
        <v>Not rated</v>
      </c>
    </row>
    <row r="59" customFormat="false" ht="15" hidden="false" customHeight="false" outlineLevel="0" collapsed="false">
      <c r="A59" s="7" t="s">
        <v>60</v>
      </c>
      <c r="B59" s="8" t="s">
        <v>61</v>
      </c>
      <c r="C59" s="8" t="s">
        <v>47</v>
      </c>
      <c r="D59" s="8" t="s">
        <v>35</v>
      </c>
      <c r="E59" s="8" t="s">
        <v>73</v>
      </c>
      <c r="F59" s="8" t="s">
        <v>74</v>
      </c>
      <c r="G59" s="10" t="n">
        <v>4.55</v>
      </c>
      <c r="H59" s="8" t="s">
        <v>68</v>
      </c>
      <c r="I59" s="8" t="s">
        <v>39</v>
      </c>
      <c r="J59" s="8" t="s">
        <v>40</v>
      </c>
      <c r="K59" s="8" t="s">
        <v>41</v>
      </c>
      <c r="L59" s="10" t="n">
        <f aca="false">IF(COUNTIFS($A$2:$A$421,"45000",$E$2:$E$421,E59,$G$2:$G$421,"&lt;&gt;")=0,"",SUMIFS($G$2:$G$421,$A$2:$A$421,"45000",$E$2:$E$421,E59))</f>
        <v>6.59</v>
      </c>
      <c r="M59" s="10" t="n">
        <f aca="false">IF(COUNTIFS($A$2:$A$421,"00000",$E$2:$E$421,E59,$G$2:$G$421,"&lt;&gt;")=0,"",SUMIFS($G$2:$G$421,$A$2:$A$421,"00000",$E$2:$E$421,E59))</f>
        <v>19.1</v>
      </c>
      <c r="N59" s="8" t="str">
        <f aca="false">IF(C59&lt;&gt;"County","Not rated",IF(K59="Not rated","Not rated",IF(OR(G59="",L59=""),"No data",IF(ABS(G59-L59)/L59&lt;Tolerance,"Similar",IF((G59&gt;L59)=(K59="Higher is better"),"Better","Worse")))))</f>
        <v>Not rated</v>
      </c>
      <c r="O59" s="8" t="str">
        <f aca="false">IF(C59="Nation","Not rated",IF(K59="Not rated","Not rated",IF(OR(G59="",M59=""),"No data",IF(ABS(G59-M59)/M59&lt;Tolerance,"Similar",IF((G59&gt;M59)=(K59="Higher is better"),"Better","Worse")))))</f>
        <v>Not rated</v>
      </c>
    </row>
    <row r="60" customFormat="false" ht="15" hidden="false" customHeight="false" outlineLevel="0" collapsed="false">
      <c r="A60" s="7" t="s">
        <v>62</v>
      </c>
      <c r="B60" s="8" t="s">
        <v>63</v>
      </c>
      <c r="C60" s="8" t="s">
        <v>47</v>
      </c>
      <c r="D60" s="8" t="s">
        <v>35</v>
      </c>
      <c r="E60" s="8" t="s">
        <v>73</v>
      </c>
      <c r="F60" s="8" t="s">
        <v>74</v>
      </c>
      <c r="G60" s="10" t="n">
        <v>8.18</v>
      </c>
      <c r="H60" s="8" t="s">
        <v>68</v>
      </c>
      <c r="I60" s="8" t="s">
        <v>39</v>
      </c>
      <c r="J60" s="8" t="s">
        <v>40</v>
      </c>
      <c r="K60" s="8" t="s">
        <v>41</v>
      </c>
      <c r="L60" s="10" t="n">
        <f aca="false">IF(COUNTIFS($A$2:$A$421,"45000",$E$2:$E$421,E60,$G$2:$G$421,"&lt;&gt;")=0,"",SUMIFS($G$2:$G$421,$A$2:$A$421,"45000",$E$2:$E$421,E60))</f>
        <v>6.59</v>
      </c>
      <c r="M60" s="10" t="n">
        <f aca="false">IF(COUNTIFS($A$2:$A$421,"00000",$E$2:$E$421,E60,$G$2:$G$421,"&lt;&gt;")=0,"",SUMIFS($G$2:$G$421,$A$2:$A$421,"00000",$E$2:$E$421,E60))</f>
        <v>19.1</v>
      </c>
      <c r="N60" s="8" t="str">
        <f aca="false">IF(C60&lt;&gt;"County","Not rated",IF(K60="Not rated","Not rated",IF(OR(G60="",L60=""),"No data",IF(ABS(G60-L60)/L60&lt;Tolerance,"Similar",IF((G60&gt;L60)=(K60="Higher is better"),"Better","Worse")))))</f>
        <v>Not rated</v>
      </c>
      <c r="O60" s="8" t="str">
        <f aca="false">IF(C60="Nation","Not rated",IF(K60="Not rated","Not rated",IF(OR(G60="",M60=""),"No data",IF(ABS(G60-M60)/M60&lt;Tolerance,"Similar",IF((G60&gt;M60)=(K60="Higher is better"),"Better","Worse")))))</f>
        <v>Not rated</v>
      </c>
    </row>
    <row r="61" customFormat="false" ht="15" hidden="false" customHeight="false" outlineLevel="0" collapsed="false">
      <c r="A61" s="7" t="s">
        <v>64</v>
      </c>
      <c r="B61" s="8" t="s">
        <v>65</v>
      </c>
      <c r="C61" s="8" t="s">
        <v>47</v>
      </c>
      <c r="D61" s="8" t="s">
        <v>35</v>
      </c>
      <c r="E61" s="8" t="s">
        <v>73</v>
      </c>
      <c r="F61" s="8" t="s">
        <v>74</v>
      </c>
      <c r="G61" s="10" t="n">
        <v>2.06</v>
      </c>
      <c r="H61" s="8" t="s">
        <v>68</v>
      </c>
      <c r="I61" s="8" t="s">
        <v>39</v>
      </c>
      <c r="J61" s="8" t="s">
        <v>40</v>
      </c>
      <c r="K61" s="8" t="s">
        <v>41</v>
      </c>
      <c r="L61" s="10" t="n">
        <f aca="false">IF(COUNTIFS($A$2:$A$421,"45000",$E$2:$E$421,E61,$G$2:$G$421,"&lt;&gt;")=0,"",SUMIFS($G$2:$G$421,$A$2:$A$421,"45000",$E$2:$E$421,E61))</f>
        <v>6.59</v>
      </c>
      <c r="M61" s="10" t="n">
        <f aca="false">IF(COUNTIFS($A$2:$A$421,"00000",$E$2:$E$421,E61,$G$2:$G$421,"&lt;&gt;")=0,"",SUMIFS($G$2:$G$421,$A$2:$A$421,"00000",$E$2:$E$421,E61))</f>
        <v>19.1</v>
      </c>
      <c r="N61" s="8" t="str">
        <f aca="false">IF(C61&lt;&gt;"County","Not rated",IF(K61="Not rated","Not rated",IF(OR(G61="",L61=""),"No data",IF(ABS(G61-L61)/L61&lt;Tolerance,"Similar",IF((G61&gt;L61)=(K61="Higher is better"),"Better","Worse")))))</f>
        <v>Not rated</v>
      </c>
      <c r="O61" s="8" t="str">
        <f aca="false">IF(C61="Nation","Not rated",IF(K61="Not rated","Not rated",IF(OR(G61="",M61=""),"No data",IF(ABS(G61-M61)/M61&lt;Tolerance,"Similar",IF((G61&gt;M61)=(K61="Higher is better"),"Better","Worse")))))</f>
        <v>Not rated</v>
      </c>
    </row>
    <row r="62" customFormat="false" ht="15" hidden="false" customHeight="false" outlineLevel="0" collapsed="false">
      <c r="A62" s="7" t="s">
        <v>32</v>
      </c>
      <c r="B62" s="8" t="s">
        <v>33</v>
      </c>
      <c r="C62" s="8" t="s">
        <v>34</v>
      </c>
      <c r="D62" s="8" t="s">
        <v>35</v>
      </c>
      <c r="E62" s="8" t="s">
        <v>75</v>
      </c>
      <c r="F62" s="8" t="s">
        <v>76</v>
      </c>
      <c r="G62" s="10" t="n">
        <v>20</v>
      </c>
      <c r="H62" s="8" t="s">
        <v>68</v>
      </c>
      <c r="I62" s="8" t="s">
        <v>77</v>
      </c>
      <c r="J62" s="8" t="s">
        <v>40</v>
      </c>
      <c r="K62" s="8" t="s">
        <v>41</v>
      </c>
      <c r="L62" s="10" t="n">
        <f aca="false">IF(COUNTIFS($A$2:$A$421,"45000",$E$2:$E$421,E62,$G$2:$G$421,"&lt;&gt;")=0,"",SUMIFS($G$2:$G$421,$A$2:$A$421,"45000",$E$2:$E$421,E62))</f>
        <v>32.05</v>
      </c>
      <c r="M62" s="10" t="n">
        <f aca="false">IF(COUNTIFS($A$2:$A$421,"00000",$E$2:$E$421,E62,$G$2:$G$421,"&lt;&gt;")=0,"",SUMIFS($G$2:$G$421,$A$2:$A$421,"00000",$E$2:$E$421,E62))</f>
        <v>20</v>
      </c>
      <c r="N62" s="8" t="str">
        <f aca="false">IF(C62&lt;&gt;"County","Not rated",IF(K62="Not rated","Not rated",IF(OR(G62="",L62=""),"No data",IF(ABS(G62-L62)/L62&lt;Tolerance,"Similar",IF((G62&gt;L62)=(K62="Higher is better"),"Better","Worse")))))</f>
        <v>Not rated</v>
      </c>
      <c r="O62" s="8" t="str">
        <f aca="false">IF(C62="Nation","Not rated",IF(K62="Not rated","Not rated",IF(OR(G62="",M62=""),"No data",IF(ABS(G62-M62)/M62&lt;Tolerance,"Similar",IF((G62&gt;M62)=(K62="Higher is better"),"Better","Worse")))))</f>
        <v>Not rated</v>
      </c>
    </row>
    <row r="63" customFormat="false" ht="15" hidden="false" customHeight="false" outlineLevel="0" collapsed="false">
      <c r="A63" s="7" t="s">
        <v>42</v>
      </c>
      <c r="B63" s="8" t="s">
        <v>43</v>
      </c>
      <c r="C63" s="8" t="s">
        <v>44</v>
      </c>
      <c r="D63" s="8" t="s">
        <v>35</v>
      </c>
      <c r="E63" s="8" t="s">
        <v>75</v>
      </c>
      <c r="F63" s="8" t="s">
        <v>76</v>
      </c>
      <c r="G63" s="10" t="n">
        <v>32.05</v>
      </c>
      <c r="H63" s="8" t="s">
        <v>68</v>
      </c>
      <c r="I63" s="8" t="s">
        <v>77</v>
      </c>
      <c r="J63" s="8" t="s">
        <v>40</v>
      </c>
      <c r="K63" s="8" t="s">
        <v>41</v>
      </c>
      <c r="L63" s="10" t="n">
        <f aca="false">IF(COUNTIFS($A$2:$A$421,"45000",$E$2:$E$421,E63,$G$2:$G$421,"&lt;&gt;")=0,"",SUMIFS($G$2:$G$421,$A$2:$A$421,"45000",$E$2:$E$421,E63))</f>
        <v>32.05</v>
      </c>
      <c r="M63" s="10" t="n">
        <f aca="false">IF(COUNTIFS($A$2:$A$421,"00000",$E$2:$E$421,E63,$G$2:$G$421,"&lt;&gt;")=0,"",SUMIFS($G$2:$G$421,$A$2:$A$421,"00000",$E$2:$E$421,E63))</f>
        <v>20</v>
      </c>
      <c r="N63" s="8" t="str">
        <f aca="false">IF(C63&lt;&gt;"County","Not rated",IF(K63="Not rated","Not rated",IF(OR(G63="",L63=""),"No data",IF(ABS(G63-L63)/L63&lt;Tolerance,"Similar",IF((G63&gt;L63)=(K63="Higher is better"),"Better","Worse")))))</f>
        <v>Not rated</v>
      </c>
      <c r="O63" s="8" t="str">
        <f aca="false">IF(C63="Nation","Not rated",IF(K63="Not rated","Not rated",IF(OR(G63="",M63=""),"No data",IF(ABS(G63-M63)/M63&lt;Tolerance,"Similar",IF((G63&gt;M63)=(K63="Higher is better"),"Better","Worse")))))</f>
        <v>Not rated</v>
      </c>
    </row>
    <row r="64" customFormat="false" ht="15" hidden="false" customHeight="false" outlineLevel="0" collapsed="false">
      <c r="A64" s="7" t="s">
        <v>45</v>
      </c>
      <c r="B64" s="8" t="s">
        <v>46</v>
      </c>
      <c r="C64" s="8" t="s">
        <v>47</v>
      </c>
      <c r="D64" s="8" t="s">
        <v>35</v>
      </c>
      <c r="E64" s="8" t="s">
        <v>75</v>
      </c>
      <c r="F64" s="8" t="s">
        <v>76</v>
      </c>
      <c r="G64" s="10" t="n">
        <v>78.98</v>
      </c>
      <c r="H64" s="8" t="s">
        <v>68</v>
      </c>
      <c r="I64" s="8" t="s">
        <v>77</v>
      </c>
      <c r="J64" s="8" t="s">
        <v>40</v>
      </c>
      <c r="K64" s="8" t="s">
        <v>41</v>
      </c>
      <c r="L64" s="10" t="n">
        <f aca="false">IF(COUNTIFS($A$2:$A$421,"45000",$E$2:$E$421,E64,$G$2:$G$421,"&lt;&gt;")=0,"",SUMIFS($G$2:$G$421,$A$2:$A$421,"45000",$E$2:$E$421,E64))</f>
        <v>32.05</v>
      </c>
      <c r="M64" s="10" t="n">
        <f aca="false">IF(COUNTIFS($A$2:$A$421,"00000",$E$2:$E$421,E64,$G$2:$G$421,"&lt;&gt;")=0,"",SUMIFS($G$2:$G$421,$A$2:$A$421,"00000",$E$2:$E$421,E64))</f>
        <v>20</v>
      </c>
      <c r="N64" s="8" t="str">
        <f aca="false">IF(C64&lt;&gt;"County","Not rated",IF(K64="Not rated","Not rated",IF(OR(G64="",L64=""),"No data",IF(ABS(G64-L64)/L64&lt;Tolerance,"Similar",IF((G64&gt;L64)=(K64="Higher is better"),"Better","Worse")))))</f>
        <v>Not rated</v>
      </c>
      <c r="O64" s="8" t="str">
        <f aca="false">IF(C64="Nation","Not rated",IF(K64="Not rated","Not rated",IF(OR(G64="",M64=""),"No data",IF(ABS(G64-M64)/M64&lt;Tolerance,"Similar",IF((G64&gt;M64)=(K64="Higher is better"),"Better","Worse")))))</f>
        <v>Not rated</v>
      </c>
    </row>
    <row r="65" customFormat="false" ht="15" hidden="false" customHeight="false" outlineLevel="0" collapsed="false">
      <c r="A65" s="7" t="s">
        <v>48</v>
      </c>
      <c r="B65" s="8" t="s">
        <v>49</v>
      </c>
      <c r="C65" s="8" t="s">
        <v>47</v>
      </c>
      <c r="D65" s="8" t="s">
        <v>35</v>
      </c>
      <c r="E65" s="8" t="s">
        <v>75</v>
      </c>
      <c r="F65" s="8" t="s">
        <v>76</v>
      </c>
      <c r="G65" s="10" t="n">
        <v>41.66</v>
      </c>
      <c r="H65" s="8" t="s">
        <v>68</v>
      </c>
      <c r="I65" s="8" t="s">
        <v>77</v>
      </c>
      <c r="J65" s="8" t="s">
        <v>40</v>
      </c>
      <c r="K65" s="8" t="s">
        <v>41</v>
      </c>
      <c r="L65" s="10" t="n">
        <f aca="false">IF(COUNTIFS($A$2:$A$421,"45000",$E$2:$E$421,E65,$G$2:$G$421,"&lt;&gt;")=0,"",SUMIFS($G$2:$G$421,$A$2:$A$421,"45000",$E$2:$E$421,E65))</f>
        <v>32.05</v>
      </c>
      <c r="M65" s="10" t="n">
        <f aca="false">IF(COUNTIFS($A$2:$A$421,"00000",$E$2:$E$421,E65,$G$2:$G$421,"&lt;&gt;")=0,"",SUMIFS($G$2:$G$421,$A$2:$A$421,"00000",$E$2:$E$421,E65))</f>
        <v>20</v>
      </c>
      <c r="N65" s="8" t="str">
        <f aca="false">IF(C65&lt;&gt;"County","Not rated",IF(K65="Not rated","Not rated",IF(OR(G65="",L65=""),"No data",IF(ABS(G65-L65)/L65&lt;Tolerance,"Similar",IF((G65&gt;L65)=(K65="Higher is better"),"Better","Worse")))))</f>
        <v>Not rated</v>
      </c>
      <c r="O65" s="8" t="str">
        <f aca="false">IF(C65="Nation","Not rated",IF(K65="Not rated","Not rated",IF(OR(G65="",M65=""),"No data",IF(ABS(G65-M65)/M65&lt;Tolerance,"Similar",IF((G65&gt;M65)=(K65="Higher is better"),"Better","Worse")))))</f>
        <v>Not rated</v>
      </c>
    </row>
    <row r="66" customFormat="false" ht="15" hidden="false" customHeight="false" outlineLevel="0" collapsed="false">
      <c r="A66" s="7" t="s">
        <v>50</v>
      </c>
      <c r="B66" s="8" t="s">
        <v>51</v>
      </c>
      <c r="C66" s="8" t="s">
        <v>47</v>
      </c>
      <c r="D66" s="8" t="s">
        <v>35</v>
      </c>
      <c r="E66" s="8" t="s">
        <v>75</v>
      </c>
      <c r="F66" s="8" t="s">
        <v>76</v>
      </c>
      <c r="G66" s="10" t="n">
        <v>66.13</v>
      </c>
      <c r="H66" s="8" t="s">
        <v>68</v>
      </c>
      <c r="I66" s="8" t="s">
        <v>77</v>
      </c>
      <c r="J66" s="8" t="s">
        <v>40</v>
      </c>
      <c r="K66" s="8" t="s">
        <v>41</v>
      </c>
      <c r="L66" s="10" t="n">
        <f aca="false">IF(COUNTIFS($A$2:$A$421,"45000",$E$2:$E$421,E66,$G$2:$G$421,"&lt;&gt;")=0,"",SUMIFS($G$2:$G$421,$A$2:$A$421,"45000",$E$2:$E$421,E66))</f>
        <v>32.05</v>
      </c>
      <c r="M66" s="10" t="n">
        <f aca="false">IF(COUNTIFS($A$2:$A$421,"00000",$E$2:$E$421,E66,$G$2:$G$421,"&lt;&gt;")=0,"",SUMIFS($G$2:$G$421,$A$2:$A$421,"00000",$E$2:$E$421,E66))</f>
        <v>20</v>
      </c>
      <c r="N66" s="8" t="str">
        <f aca="false">IF(C66&lt;&gt;"County","Not rated",IF(K66="Not rated","Not rated",IF(OR(G66="",L66=""),"No data",IF(ABS(G66-L66)/L66&lt;Tolerance,"Similar",IF((G66&gt;L66)=(K66="Higher is better"),"Better","Worse")))))</f>
        <v>Not rated</v>
      </c>
      <c r="O66" s="8" t="str">
        <f aca="false">IF(C66="Nation","Not rated",IF(K66="Not rated","Not rated",IF(OR(G66="",M66=""),"No data",IF(ABS(G66-M66)/M66&lt;Tolerance,"Similar",IF((G66&gt;M66)=(K66="Higher is better"),"Better","Worse")))))</f>
        <v>Not rated</v>
      </c>
    </row>
    <row r="67" customFormat="false" ht="15" hidden="false" customHeight="false" outlineLevel="0" collapsed="false">
      <c r="A67" s="7" t="s">
        <v>52</v>
      </c>
      <c r="B67" s="8" t="s">
        <v>53</v>
      </c>
      <c r="C67" s="8" t="s">
        <v>47</v>
      </c>
      <c r="D67" s="8" t="s">
        <v>35</v>
      </c>
      <c r="E67" s="8" t="s">
        <v>75</v>
      </c>
      <c r="F67" s="8" t="s">
        <v>76</v>
      </c>
      <c r="G67" s="10" t="n">
        <v>11.9</v>
      </c>
      <c r="H67" s="8" t="s">
        <v>68</v>
      </c>
      <c r="I67" s="8" t="s">
        <v>77</v>
      </c>
      <c r="J67" s="8" t="s">
        <v>40</v>
      </c>
      <c r="K67" s="8" t="s">
        <v>41</v>
      </c>
      <c r="L67" s="10" t="n">
        <f aca="false">IF(COUNTIFS($A$2:$A$421,"45000",$E$2:$E$421,E67,$G$2:$G$421,"&lt;&gt;")=0,"",SUMIFS($G$2:$G$421,$A$2:$A$421,"45000",$E$2:$E$421,E67))</f>
        <v>32.05</v>
      </c>
      <c r="M67" s="10" t="n">
        <f aca="false">IF(COUNTIFS($A$2:$A$421,"00000",$E$2:$E$421,E67,$G$2:$G$421,"&lt;&gt;")=0,"",SUMIFS($G$2:$G$421,$A$2:$A$421,"00000",$E$2:$E$421,E67))</f>
        <v>20</v>
      </c>
      <c r="N67" s="8" t="str">
        <f aca="false">IF(C67&lt;&gt;"County","Not rated",IF(K67="Not rated","Not rated",IF(OR(G67="",L67=""),"No data",IF(ABS(G67-L67)/L67&lt;Tolerance,"Similar",IF((G67&gt;L67)=(K67="Higher is better"),"Better","Worse")))))</f>
        <v>Not rated</v>
      </c>
      <c r="O67" s="8" t="str">
        <f aca="false">IF(C67="Nation","Not rated",IF(K67="Not rated","Not rated",IF(OR(G67="",M67=""),"No data",IF(ABS(G67-M67)/M67&lt;Tolerance,"Similar",IF((G67&gt;M67)=(K67="Higher is better"),"Better","Worse")))))</f>
        <v>Not rated</v>
      </c>
    </row>
    <row r="68" customFormat="false" ht="15" hidden="false" customHeight="false" outlineLevel="0" collapsed="false">
      <c r="A68" s="7" t="s">
        <v>54</v>
      </c>
      <c r="B68" s="8" t="s">
        <v>55</v>
      </c>
      <c r="C68" s="8" t="s">
        <v>47</v>
      </c>
      <c r="D68" s="8" t="s">
        <v>35</v>
      </c>
      <c r="E68" s="8" t="s">
        <v>75</v>
      </c>
      <c r="F68" s="8" t="s">
        <v>76</v>
      </c>
      <c r="G68" s="10" t="n">
        <v>39.68</v>
      </c>
      <c r="H68" s="8" t="s">
        <v>68</v>
      </c>
      <c r="I68" s="8" t="s">
        <v>77</v>
      </c>
      <c r="J68" s="8" t="s">
        <v>40</v>
      </c>
      <c r="K68" s="8" t="s">
        <v>41</v>
      </c>
      <c r="L68" s="10" t="n">
        <f aca="false">IF(COUNTIFS($A$2:$A$421,"45000",$E$2:$E$421,E68,$G$2:$G$421,"&lt;&gt;")=0,"",SUMIFS($G$2:$G$421,$A$2:$A$421,"45000",$E$2:$E$421,E68))</f>
        <v>32.05</v>
      </c>
      <c r="M68" s="10" t="n">
        <f aca="false">IF(COUNTIFS($A$2:$A$421,"00000",$E$2:$E$421,E68,$G$2:$G$421,"&lt;&gt;")=0,"",SUMIFS($G$2:$G$421,$A$2:$A$421,"00000",$E$2:$E$421,E68))</f>
        <v>20</v>
      </c>
      <c r="N68" s="8" t="str">
        <f aca="false">IF(C68&lt;&gt;"County","Not rated",IF(K68="Not rated","Not rated",IF(OR(G68="",L68=""),"No data",IF(ABS(G68-L68)/L68&lt;Tolerance,"Similar",IF((G68&gt;L68)=(K68="Higher is better"),"Better","Worse")))))</f>
        <v>Not rated</v>
      </c>
      <c r="O68" s="8" t="str">
        <f aca="false">IF(C68="Nation","Not rated",IF(K68="Not rated","Not rated",IF(OR(G68="",M68=""),"No data",IF(ABS(G68-M68)/M68&lt;Tolerance,"Similar",IF((G68&gt;M68)=(K68="Higher is better"),"Better","Worse")))))</f>
        <v>Not rated</v>
      </c>
    </row>
    <row r="69" customFormat="false" ht="15" hidden="false" customHeight="false" outlineLevel="0" collapsed="false">
      <c r="A69" s="7" t="s">
        <v>56</v>
      </c>
      <c r="B69" s="8" t="s">
        <v>57</v>
      </c>
      <c r="C69" s="8" t="s">
        <v>47</v>
      </c>
      <c r="D69" s="8" t="s">
        <v>35</v>
      </c>
      <c r="E69" s="8" t="s">
        <v>75</v>
      </c>
      <c r="F69" s="8" t="s">
        <v>76</v>
      </c>
      <c r="G69" s="10" t="n">
        <v>64.02</v>
      </c>
      <c r="H69" s="8" t="s">
        <v>68</v>
      </c>
      <c r="I69" s="8" t="s">
        <v>77</v>
      </c>
      <c r="J69" s="8" t="s">
        <v>40</v>
      </c>
      <c r="K69" s="8" t="s">
        <v>41</v>
      </c>
      <c r="L69" s="10" t="n">
        <f aca="false">IF(COUNTIFS($A$2:$A$421,"45000",$E$2:$E$421,E69,$G$2:$G$421,"&lt;&gt;")=0,"",SUMIFS($G$2:$G$421,$A$2:$A$421,"45000",$E$2:$E$421,E69))</f>
        <v>32.05</v>
      </c>
      <c r="M69" s="10" t="n">
        <f aca="false">IF(COUNTIFS($A$2:$A$421,"00000",$E$2:$E$421,E69,$G$2:$G$421,"&lt;&gt;")=0,"",SUMIFS($G$2:$G$421,$A$2:$A$421,"00000",$E$2:$E$421,E69))</f>
        <v>20</v>
      </c>
      <c r="N69" s="8" t="str">
        <f aca="false">IF(C69&lt;&gt;"County","Not rated",IF(K69="Not rated","Not rated",IF(OR(G69="",L69=""),"No data",IF(ABS(G69-L69)/L69&lt;Tolerance,"Similar",IF((G69&gt;L69)=(K69="Higher is better"),"Better","Worse")))))</f>
        <v>Not rated</v>
      </c>
      <c r="O69" s="8" t="str">
        <f aca="false">IF(C69="Nation","Not rated",IF(K69="Not rated","Not rated",IF(OR(G69="",M69=""),"No data",IF(ABS(G69-M69)/M69&lt;Tolerance,"Similar",IF((G69&gt;M69)=(K69="Higher is better"),"Better","Worse")))))</f>
        <v>Not rated</v>
      </c>
    </row>
    <row r="70" customFormat="false" ht="15" hidden="false" customHeight="false" outlineLevel="0" collapsed="false">
      <c r="A70" s="7" t="s">
        <v>58</v>
      </c>
      <c r="B70" s="8" t="s">
        <v>59</v>
      </c>
      <c r="C70" s="8" t="s">
        <v>47</v>
      </c>
      <c r="D70" s="8" t="s">
        <v>35</v>
      </c>
      <c r="E70" s="8" t="s">
        <v>75</v>
      </c>
      <c r="F70" s="8" t="s">
        <v>76</v>
      </c>
      <c r="G70" s="10" t="n">
        <v>63.75</v>
      </c>
      <c r="H70" s="8" t="s">
        <v>68</v>
      </c>
      <c r="I70" s="8" t="s">
        <v>77</v>
      </c>
      <c r="J70" s="8" t="s">
        <v>40</v>
      </c>
      <c r="K70" s="8" t="s">
        <v>41</v>
      </c>
      <c r="L70" s="10" t="n">
        <f aca="false">IF(COUNTIFS($A$2:$A$421,"45000",$E$2:$E$421,E70,$G$2:$G$421,"&lt;&gt;")=0,"",SUMIFS($G$2:$G$421,$A$2:$A$421,"45000",$E$2:$E$421,E70))</f>
        <v>32.05</v>
      </c>
      <c r="M70" s="10" t="n">
        <f aca="false">IF(COUNTIFS($A$2:$A$421,"00000",$E$2:$E$421,E70,$G$2:$G$421,"&lt;&gt;")=0,"",SUMIFS($G$2:$G$421,$A$2:$A$421,"00000",$E$2:$E$421,E70))</f>
        <v>20</v>
      </c>
      <c r="N70" s="8" t="str">
        <f aca="false">IF(C70&lt;&gt;"County","Not rated",IF(K70="Not rated","Not rated",IF(OR(G70="",L70=""),"No data",IF(ABS(G70-L70)/L70&lt;Tolerance,"Similar",IF((G70&gt;L70)=(K70="Higher is better"),"Better","Worse")))))</f>
        <v>Not rated</v>
      </c>
      <c r="O70" s="8" t="str">
        <f aca="false">IF(C70="Nation","Not rated",IF(K70="Not rated","Not rated",IF(OR(G70="",M70=""),"No data",IF(ABS(G70-M70)/M70&lt;Tolerance,"Similar",IF((G70&gt;M70)=(K70="Higher is better"),"Better","Worse")))))</f>
        <v>Not rated</v>
      </c>
    </row>
    <row r="71" customFormat="false" ht="15" hidden="false" customHeight="false" outlineLevel="0" collapsed="false">
      <c r="A71" s="7" t="s">
        <v>60</v>
      </c>
      <c r="B71" s="8" t="s">
        <v>61</v>
      </c>
      <c r="C71" s="8" t="s">
        <v>47</v>
      </c>
      <c r="D71" s="8" t="s">
        <v>35</v>
      </c>
      <c r="E71" s="8" t="s">
        <v>75</v>
      </c>
      <c r="F71" s="8" t="s">
        <v>76</v>
      </c>
      <c r="G71" s="10" t="n">
        <v>37.56</v>
      </c>
      <c r="H71" s="8" t="s">
        <v>68</v>
      </c>
      <c r="I71" s="8" t="s">
        <v>77</v>
      </c>
      <c r="J71" s="8" t="s">
        <v>40</v>
      </c>
      <c r="K71" s="8" t="s">
        <v>41</v>
      </c>
      <c r="L71" s="10" t="n">
        <f aca="false">IF(COUNTIFS($A$2:$A$421,"45000",$E$2:$E$421,E71,$G$2:$G$421,"&lt;&gt;")=0,"",SUMIFS($G$2:$G$421,$A$2:$A$421,"45000",$E$2:$E$421,E71))</f>
        <v>32.05</v>
      </c>
      <c r="M71" s="10" t="n">
        <f aca="false">IF(COUNTIFS($A$2:$A$421,"00000",$E$2:$E$421,E71,$G$2:$G$421,"&lt;&gt;")=0,"",SUMIFS($G$2:$G$421,$A$2:$A$421,"00000",$E$2:$E$421,E71))</f>
        <v>20</v>
      </c>
      <c r="N71" s="8" t="str">
        <f aca="false">IF(C71&lt;&gt;"County","Not rated",IF(K71="Not rated","Not rated",IF(OR(G71="",L71=""),"No data",IF(ABS(G71-L71)/L71&lt;Tolerance,"Similar",IF((G71&gt;L71)=(K71="Higher is better"),"Better","Worse")))))</f>
        <v>Not rated</v>
      </c>
      <c r="O71" s="8" t="str">
        <f aca="false">IF(C71="Nation","Not rated",IF(K71="Not rated","Not rated",IF(OR(G71="",M71=""),"No data",IF(ABS(G71-M71)/M71&lt;Tolerance,"Similar",IF((G71&gt;M71)=(K71="Higher is better"),"Better","Worse")))))</f>
        <v>Not rated</v>
      </c>
    </row>
    <row r="72" customFormat="false" ht="15" hidden="false" customHeight="false" outlineLevel="0" collapsed="false">
      <c r="A72" s="7" t="s">
        <v>62</v>
      </c>
      <c r="B72" s="8" t="s">
        <v>63</v>
      </c>
      <c r="C72" s="8" t="s">
        <v>47</v>
      </c>
      <c r="D72" s="8" t="s">
        <v>35</v>
      </c>
      <c r="E72" s="8" t="s">
        <v>75</v>
      </c>
      <c r="F72" s="8" t="s">
        <v>76</v>
      </c>
      <c r="G72" s="10" t="n">
        <v>29.52</v>
      </c>
      <c r="H72" s="8" t="s">
        <v>68</v>
      </c>
      <c r="I72" s="8" t="s">
        <v>77</v>
      </c>
      <c r="J72" s="8" t="s">
        <v>40</v>
      </c>
      <c r="K72" s="8" t="s">
        <v>41</v>
      </c>
      <c r="L72" s="10" t="n">
        <f aca="false">IF(COUNTIFS($A$2:$A$421,"45000",$E$2:$E$421,E72,$G$2:$G$421,"&lt;&gt;")=0,"",SUMIFS($G$2:$G$421,$A$2:$A$421,"45000",$E$2:$E$421,E72))</f>
        <v>32.05</v>
      </c>
      <c r="M72" s="10" t="n">
        <f aca="false">IF(COUNTIFS($A$2:$A$421,"00000",$E$2:$E$421,E72,$G$2:$G$421,"&lt;&gt;")=0,"",SUMIFS($G$2:$G$421,$A$2:$A$421,"00000",$E$2:$E$421,E72))</f>
        <v>20</v>
      </c>
      <c r="N72" s="8" t="str">
        <f aca="false">IF(C72&lt;&gt;"County","Not rated",IF(K72="Not rated","Not rated",IF(OR(G72="",L72=""),"No data",IF(ABS(G72-L72)/L72&lt;Tolerance,"Similar",IF((G72&gt;L72)=(K72="Higher is better"),"Better","Worse")))))</f>
        <v>Not rated</v>
      </c>
      <c r="O72" s="8" t="str">
        <f aca="false">IF(C72="Nation","Not rated",IF(K72="Not rated","Not rated",IF(OR(G72="",M72=""),"No data",IF(ABS(G72-M72)/M72&lt;Tolerance,"Similar",IF((G72&gt;M72)=(K72="Higher is better"),"Better","Worse")))))</f>
        <v>Not rated</v>
      </c>
    </row>
    <row r="73" customFormat="false" ht="15" hidden="false" customHeight="false" outlineLevel="0" collapsed="false">
      <c r="A73" s="7" t="s">
        <v>64</v>
      </c>
      <c r="B73" s="8" t="s">
        <v>65</v>
      </c>
      <c r="C73" s="8" t="s">
        <v>47</v>
      </c>
      <c r="D73" s="8" t="s">
        <v>35</v>
      </c>
      <c r="E73" s="8" t="s">
        <v>75</v>
      </c>
      <c r="F73" s="8" t="s">
        <v>76</v>
      </c>
      <c r="G73" s="10" t="n">
        <v>64.29</v>
      </c>
      <c r="H73" s="8" t="s">
        <v>68</v>
      </c>
      <c r="I73" s="8" t="s">
        <v>77</v>
      </c>
      <c r="J73" s="8" t="s">
        <v>40</v>
      </c>
      <c r="K73" s="8" t="s">
        <v>41</v>
      </c>
      <c r="L73" s="10" t="n">
        <f aca="false">IF(COUNTIFS($A$2:$A$421,"45000",$E$2:$E$421,E73,$G$2:$G$421,"&lt;&gt;")=0,"",SUMIFS($G$2:$G$421,$A$2:$A$421,"45000",$E$2:$E$421,E73))</f>
        <v>32.05</v>
      </c>
      <c r="M73" s="10" t="n">
        <f aca="false">IF(COUNTIFS($A$2:$A$421,"00000",$E$2:$E$421,E73,$G$2:$G$421,"&lt;&gt;")=0,"",SUMIFS($G$2:$G$421,$A$2:$A$421,"00000",$E$2:$E$421,E73))</f>
        <v>20</v>
      </c>
      <c r="N73" s="8" t="str">
        <f aca="false">IF(C73&lt;&gt;"County","Not rated",IF(K73="Not rated","Not rated",IF(OR(G73="",L73=""),"No data",IF(ABS(G73-L73)/L73&lt;Tolerance,"Similar",IF((G73&gt;L73)=(K73="Higher is better"),"Better","Worse")))))</f>
        <v>Not rated</v>
      </c>
      <c r="O73" s="8" t="str">
        <f aca="false">IF(C73="Nation","Not rated",IF(K73="Not rated","Not rated",IF(OR(G73="",M73=""),"No data",IF(ABS(G73-M73)/M73&lt;Tolerance,"Similar",IF((G73&gt;M73)=(K73="Higher is better"),"Better","Worse")))))</f>
        <v>Not rated</v>
      </c>
    </row>
    <row r="74" customFormat="false" ht="15" hidden="false" customHeight="false" outlineLevel="0" collapsed="false">
      <c r="A74" s="7" t="s">
        <v>32</v>
      </c>
      <c r="B74" s="8" t="s">
        <v>33</v>
      </c>
      <c r="C74" s="8" t="s">
        <v>34</v>
      </c>
      <c r="D74" s="8" t="s">
        <v>78</v>
      </c>
      <c r="E74" s="8" t="s">
        <v>79</v>
      </c>
      <c r="F74" s="8" t="s">
        <v>80</v>
      </c>
      <c r="G74" s="10" t="n">
        <v>16.3</v>
      </c>
      <c r="H74" s="8" t="s">
        <v>68</v>
      </c>
      <c r="I74" s="8" t="s">
        <v>81</v>
      </c>
      <c r="J74" s="8" t="s">
        <v>82</v>
      </c>
      <c r="K74" s="8" t="s">
        <v>83</v>
      </c>
      <c r="L74" s="10" t="n">
        <f aca="false">IF(COUNTIFS($A$2:$A$421,"45000",$E$2:$E$421,E74,$G$2:$G$421,"&lt;&gt;")=0,"",SUMIFS($G$2:$G$421,$A$2:$A$421,"45000",$E$2:$E$421,E74))</f>
        <v>19.2</v>
      </c>
      <c r="M74" s="10" t="n">
        <f aca="false">IF(COUNTIFS($A$2:$A$421,"00000",$E$2:$E$421,E74,$G$2:$G$421,"&lt;&gt;")=0,"",SUMIFS($G$2:$G$421,$A$2:$A$421,"00000",$E$2:$E$421,E74))</f>
        <v>16.3</v>
      </c>
      <c r="N74" s="8" t="str">
        <f aca="false">IF(C74&lt;&gt;"County","Not rated",IF(K74="Not rated","Not rated",IF(OR(G74="",L74=""),"No data",IF(ABS(G74-L74)/L74&lt;Tolerance,"Similar",IF((G74&gt;L74)=(K74="Higher is better"),"Better","Worse")))))</f>
        <v>Not rated</v>
      </c>
      <c r="O74" s="8" t="str">
        <f aca="false">IF(C74="Nation","Not rated",IF(K74="Not rated","Not rated",IF(OR(G74="",M74=""),"No data",IF(ABS(G74-M74)/M74&lt;Tolerance,"Similar",IF((G74&gt;M74)=(K74="Higher is better"),"Better","Worse")))))</f>
        <v>Not rated</v>
      </c>
    </row>
    <row r="75" customFormat="false" ht="15" hidden="false" customHeight="false" outlineLevel="0" collapsed="false">
      <c r="A75" s="7" t="s">
        <v>42</v>
      </c>
      <c r="B75" s="8" t="s">
        <v>43</v>
      </c>
      <c r="C75" s="8" t="s">
        <v>44</v>
      </c>
      <c r="D75" s="8" t="s">
        <v>78</v>
      </c>
      <c r="E75" s="8" t="s">
        <v>79</v>
      </c>
      <c r="F75" s="8" t="s">
        <v>80</v>
      </c>
      <c r="G75" s="10" t="n">
        <v>19.2</v>
      </c>
      <c r="H75" s="8" t="s">
        <v>68</v>
      </c>
      <c r="I75" s="8" t="s">
        <v>81</v>
      </c>
      <c r="J75" s="8" t="s">
        <v>82</v>
      </c>
      <c r="K75" s="8" t="s">
        <v>83</v>
      </c>
      <c r="L75" s="10" t="n">
        <f aca="false">IF(COUNTIFS($A$2:$A$421,"45000",$E$2:$E$421,E75,$G$2:$G$421,"&lt;&gt;")=0,"",SUMIFS($G$2:$G$421,$A$2:$A$421,"45000",$E$2:$E$421,E75))</f>
        <v>19.2</v>
      </c>
      <c r="M75" s="10" t="n">
        <f aca="false">IF(COUNTIFS($A$2:$A$421,"00000",$E$2:$E$421,E75,$G$2:$G$421,"&lt;&gt;")=0,"",SUMIFS($G$2:$G$421,$A$2:$A$421,"00000",$E$2:$E$421,E75))</f>
        <v>16.3</v>
      </c>
      <c r="N75" s="8" t="str">
        <f aca="false">IF(C75&lt;&gt;"County","Not rated",IF(K75="Not rated","Not rated",IF(OR(G75="",L75=""),"No data",IF(ABS(G75-L75)/L75&lt;Tolerance,"Similar",IF((G75&gt;L75)=(K75="Higher is better"),"Better","Worse")))))</f>
        <v>Not rated</v>
      </c>
      <c r="O75" s="8" t="str">
        <f aca="false">IF(C75="Nation","Not rated",IF(K75="Not rated","Not rated",IF(OR(G75="",M75=""),"No data",IF(ABS(G75-M75)/M75&lt;Tolerance,"Similar",IF((G75&gt;M75)=(K75="Higher is better"),"Better","Worse")))))</f>
        <v>Worse</v>
      </c>
    </row>
    <row r="76" customFormat="false" ht="15" hidden="false" customHeight="false" outlineLevel="0" collapsed="false">
      <c r="A76" s="7" t="s">
        <v>45</v>
      </c>
      <c r="B76" s="8" t="s">
        <v>46</v>
      </c>
      <c r="C76" s="8" t="s">
        <v>47</v>
      </c>
      <c r="D76" s="8" t="s">
        <v>78</v>
      </c>
      <c r="E76" s="8" t="s">
        <v>79</v>
      </c>
      <c r="F76" s="8" t="s">
        <v>80</v>
      </c>
      <c r="G76" s="10" t="n">
        <v>23.5</v>
      </c>
      <c r="H76" s="8" t="s">
        <v>68</v>
      </c>
      <c r="I76" s="8" t="s">
        <v>81</v>
      </c>
      <c r="J76" s="8" t="s">
        <v>82</v>
      </c>
      <c r="K76" s="8" t="s">
        <v>83</v>
      </c>
      <c r="L76" s="10" t="n">
        <f aca="false">IF(COUNTIFS($A$2:$A$421,"45000",$E$2:$E$421,E76,$G$2:$G$421,"&lt;&gt;")=0,"",SUMIFS($G$2:$G$421,$A$2:$A$421,"45000",$E$2:$E$421,E76))</f>
        <v>19.2</v>
      </c>
      <c r="M76" s="10" t="n">
        <f aca="false">IF(COUNTIFS($A$2:$A$421,"00000",$E$2:$E$421,E76,$G$2:$G$421,"&lt;&gt;")=0,"",SUMIFS($G$2:$G$421,$A$2:$A$421,"00000",$E$2:$E$421,E76))</f>
        <v>16.3</v>
      </c>
      <c r="N76" s="8" t="str">
        <f aca="false">IF(C76&lt;&gt;"County","Not rated",IF(K76="Not rated","Not rated",IF(OR(G76="",L76=""),"No data",IF(ABS(G76-L76)/L76&lt;Tolerance,"Similar",IF((G76&gt;L76)=(K76="Higher is better"),"Better","Worse")))))</f>
        <v>Worse</v>
      </c>
      <c r="O76" s="8" t="str">
        <f aca="false">IF(C76="Nation","Not rated",IF(K76="Not rated","Not rated",IF(OR(G76="",M76=""),"No data",IF(ABS(G76-M76)/M76&lt;Tolerance,"Similar",IF((G76&gt;M76)=(K76="Higher is better"),"Better","Worse")))))</f>
        <v>Worse</v>
      </c>
    </row>
    <row r="77" customFormat="false" ht="15" hidden="false" customHeight="false" outlineLevel="0" collapsed="false">
      <c r="A77" s="7" t="s">
        <v>48</v>
      </c>
      <c r="B77" s="8" t="s">
        <v>49</v>
      </c>
      <c r="C77" s="8" t="s">
        <v>47</v>
      </c>
      <c r="D77" s="8" t="s">
        <v>78</v>
      </c>
      <c r="E77" s="8" t="s">
        <v>79</v>
      </c>
      <c r="F77" s="8" t="s">
        <v>80</v>
      </c>
      <c r="G77" s="10" t="n">
        <v>20.8</v>
      </c>
      <c r="H77" s="8" t="s">
        <v>68</v>
      </c>
      <c r="I77" s="8" t="s">
        <v>81</v>
      </c>
      <c r="J77" s="8" t="s">
        <v>82</v>
      </c>
      <c r="K77" s="8" t="s">
        <v>83</v>
      </c>
      <c r="L77" s="10" t="n">
        <f aca="false">IF(COUNTIFS($A$2:$A$421,"45000",$E$2:$E$421,E77,$G$2:$G$421,"&lt;&gt;")=0,"",SUMIFS($G$2:$G$421,$A$2:$A$421,"45000",$E$2:$E$421,E77))</f>
        <v>19.2</v>
      </c>
      <c r="M77" s="10" t="n">
        <f aca="false">IF(COUNTIFS($A$2:$A$421,"00000",$E$2:$E$421,E77,$G$2:$G$421,"&lt;&gt;")=0,"",SUMIFS($G$2:$G$421,$A$2:$A$421,"00000",$E$2:$E$421,E77))</f>
        <v>16.3</v>
      </c>
      <c r="N77" s="8" t="str">
        <f aca="false">IF(C77&lt;&gt;"County","Not rated",IF(K77="Not rated","Not rated",IF(OR(G77="",L77=""),"No data",IF(ABS(G77-L77)/L77&lt;Tolerance,"Similar",IF((G77&gt;L77)=(K77="Higher is better"),"Better","Worse")))))</f>
        <v>Worse</v>
      </c>
      <c r="O77" s="8" t="str">
        <f aca="false">IF(C77="Nation","Not rated",IF(K77="Not rated","Not rated",IF(OR(G77="",M77=""),"No data",IF(ABS(G77-M77)/M77&lt;Tolerance,"Similar",IF((G77&gt;M77)=(K77="Higher is better"),"Better","Worse")))))</f>
        <v>Worse</v>
      </c>
    </row>
    <row r="78" customFormat="false" ht="15" hidden="false" customHeight="false" outlineLevel="0" collapsed="false">
      <c r="A78" s="7" t="s">
        <v>50</v>
      </c>
      <c r="B78" s="8" t="s">
        <v>51</v>
      </c>
      <c r="C78" s="8" t="s">
        <v>47</v>
      </c>
      <c r="D78" s="8" t="s">
        <v>78</v>
      </c>
      <c r="E78" s="8" t="s">
        <v>79</v>
      </c>
      <c r="F78" s="8" t="s">
        <v>80</v>
      </c>
      <c r="G78" s="10" t="n">
        <v>23.3</v>
      </c>
      <c r="H78" s="8" t="s">
        <v>68</v>
      </c>
      <c r="I78" s="8" t="s">
        <v>81</v>
      </c>
      <c r="J78" s="8" t="s">
        <v>82</v>
      </c>
      <c r="K78" s="8" t="s">
        <v>83</v>
      </c>
      <c r="L78" s="10" t="n">
        <f aca="false">IF(COUNTIFS($A$2:$A$421,"45000",$E$2:$E$421,E78,$G$2:$G$421,"&lt;&gt;")=0,"",SUMIFS($G$2:$G$421,$A$2:$A$421,"45000",$E$2:$E$421,E78))</f>
        <v>19.2</v>
      </c>
      <c r="M78" s="10" t="n">
        <f aca="false">IF(COUNTIFS($A$2:$A$421,"00000",$E$2:$E$421,E78,$G$2:$G$421,"&lt;&gt;")=0,"",SUMIFS($G$2:$G$421,$A$2:$A$421,"00000",$E$2:$E$421,E78))</f>
        <v>16.3</v>
      </c>
      <c r="N78" s="8" t="str">
        <f aca="false">IF(C78&lt;&gt;"County","Not rated",IF(K78="Not rated","Not rated",IF(OR(G78="",L78=""),"No data",IF(ABS(G78-L78)/L78&lt;Tolerance,"Similar",IF((G78&gt;L78)=(K78="Higher is better"),"Better","Worse")))))</f>
        <v>Worse</v>
      </c>
      <c r="O78" s="8" t="str">
        <f aca="false">IF(C78="Nation","Not rated",IF(K78="Not rated","Not rated",IF(OR(G78="",M78=""),"No data",IF(ABS(G78-M78)/M78&lt;Tolerance,"Similar",IF((G78&gt;M78)=(K78="Higher is better"),"Better","Worse")))))</f>
        <v>Worse</v>
      </c>
    </row>
    <row r="79" customFormat="false" ht="15" hidden="false" customHeight="false" outlineLevel="0" collapsed="false">
      <c r="A79" s="7" t="s">
        <v>52</v>
      </c>
      <c r="B79" s="8" t="s">
        <v>53</v>
      </c>
      <c r="C79" s="8" t="s">
        <v>47</v>
      </c>
      <c r="D79" s="8" t="s">
        <v>78</v>
      </c>
      <c r="E79" s="8" t="s">
        <v>79</v>
      </c>
      <c r="F79" s="8" t="s">
        <v>80</v>
      </c>
      <c r="G79" s="10" t="n">
        <v>13.1</v>
      </c>
      <c r="H79" s="8" t="s">
        <v>68</v>
      </c>
      <c r="I79" s="8" t="s">
        <v>81</v>
      </c>
      <c r="J79" s="8" t="s">
        <v>82</v>
      </c>
      <c r="K79" s="8" t="s">
        <v>83</v>
      </c>
      <c r="L79" s="10" t="n">
        <f aca="false">IF(COUNTIFS($A$2:$A$421,"45000",$E$2:$E$421,E79,$G$2:$G$421,"&lt;&gt;")=0,"",SUMIFS($G$2:$G$421,$A$2:$A$421,"45000",$E$2:$E$421,E79))</f>
        <v>19.2</v>
      </c>
      <c r="M79" s="10" t="n">
        <f aca="false">IF(COUNTIFS($A$2:$A$421,"00000",$E$2:$E$421,E79,$G$2:$G$421,"&lt;&gt;")=0,"",SUMIFS($G$2:$G$421,$A$2:$A$421,"00000",$E$2:$E$421,E79))</f>
        <v>16.3</v>
      </c>
      <c r="N79" s="8" t="str">
        <f aca="false">IF(C79&lt;&gt;"County","Not rated",IF(K79="Not rated","Not rated",IF(OR(G79="",L79=""),"No data",IF(ABS(G79-L79)/L79&lt;Tolerance,"Similar",IF((G79&gt;L79)=(K79="Higher is better"),"Better","Worse")))))</f>
        <v>Better</v>
      </c>
      <c r="O79" s="8" t="str">
        <f aca="false">IF(C79="Nation","Not rated",IF(K79="Not rated","Not rated",IF(OR(G79="",M79=""),"No data",IF(ABS(G79-M79)/M79&lt;Tolerance,"Similar",IF((G79&gt;M79)=(K79="Higher is better"),"Better","Worse")))))</f>
        <v>Better</v>
      </c>
    </row>
    <row r="80" customFormat="false" ht="15" hidden="false" customHeight="false" outlineLevel="0" collapsed="false">
      <c r="A80" s="7" t="s">
        <v>54</v>
      </c>
      <c r="B80" s="8" t="s">
        <v>55</v>
      </c>
      <c r="C80" s="8" t="s">
        <v>47</v>
      </c>
      <c r="D80" s="8" t="s">
        <v>78</v>
      </c>
      <c r="E80" s="8" t="s">
        <v>79</v>
      </c>
      <c r="F80" s="8" t="s">
        <v>80</v>
      </c>
      <c r="G80" s="10" t="n">
        <v>24.6</v>
      </c>
      <c r="H80" s="8" t="s">
        <v>68</v>
      </c>
      <c r="I80" s="8" t="s">
        <v>81</v>
      </c>
      <c r="J80" s="8" t="s">
        <v>82</v>
      </c>
      <c r="K80" s="8" t="s">
        <v>83</v>
      </c>
      <c r="L80" s="10" t="n">
        <f aca="false">IF(COUNTIFS($A$2:$A$421,"45000",$E$2:$E$421,E80,$G$2:$G$421,"&lt;&gt;")=0,"",SUMIFS($G$2:$G$421,$A$2:$A$421,"45000",$E$2:$E$421,E80))</f>
        <v>19.2</v>
      </c>
      <c r="M80" s="10" t="n">
        <f aca="false">IF(COUNTIFS($A$2:$A$421,"00000",$E$2:$E$421,E80,$G$2:$G$421,"&lt;&gt;")=0,"",SUMIFS($G$2:$G$421,$A$2:$A$421,"00000",$E$2:$E$421,E80))</f>
        <v>16.3</v>
      </c>
      <c r="N80" s="8" t="str">
        <f aca="false">IF(C80&lt;&gt;"County","Not rated",IF(K80="Not rated","Not rated",IF(OR(G80="",L80=""),"No data",IF(ABS(G80-L80)/L80&lt;Tolerance,"Similar",IF((G80&gt;L80)=(K80="Higher is better"),"Better","Worse")))))</f>
        <v>Worse</v>
      </c>
      <c r="O80" s="8" t="str">
        <f aca="false">IF(C80="Nation","Not rated",IF(K80="Not rated","Not rated",IF(OR(G80="",M80=""),"No data",IF(ABS(G80-M80)/M80&lt;Tolerance,"Similar",IF((G80&gt;M80)=(K80="Higher is better"),"Better","Worse")))))</f>
        <v>Worse</v>
      </c>
    </row>
    <row r="81" customFormat="false" ht="15" hidden="false" customHeight="false" outlineLevel="0" collapsed="false">
      <c r="A81" s="7" t="s">
        <v>56</v>
      </c>
      <c r="B81" s="8" t="s">
        <v>57</v>
      </c>
      <c r="C81" s="8" t="s">
        <v>47</v>
      </c>
      <c r="D81" s="8" t="s">
        <v>78</v>
      </c>
      <c r="E81" s="8" t="s">
        <v>79</v>
      </c>
      <c r="F81" s="8" t="s">
        <v>80</v>
      </c>
      <c r="G81" s="10" t="n">
        <v>26.5</v>
      </c>
      <c r="H81" s="8" t="s">
        <v>68</v>
      </c>
      <c r="I81" s="8" t="s">
        <v>81</v>
      </c>
      <c r="J81" s="8" t="s">
        <v>82</v>
      </c>
      <c r="K81" s="8" t="s">
        <v>83</v>
      </c>
      <c r="L81" s="10" t="n">
        <f aca="false">IF(COUNTIFS($A$2:$A$421,"45000",$E$2:$E$421,E81,$G$2:$G$421,"&lt;&gt;")=0,"",SUMIFS($G$2:$G$421,$A$2:$A$421,"45000",$E$2:$E$421,E81))</f>
        <v>19.2</v>
      </c>
      <c r="M81" s="10" t="n">
        <f aca="false">IF(COUNTIFS($A$2:$A$421,"00000",$E$2:$E$421,E81,$G$2:$G$421,"&lt;&gt;")=0,"",SUMIFS($G$2:$G$421,$A$2:$A$421,"00000",$E$2:$E$421,E81))</f>
        <v>16.3</v>
      </c>
      <c r="N81" s="8" t="str">
        <f aca="false">IF(C81&lt;&gt;"County","Not rated",IF(K81="Not rated","Not rated",IF(OR(G81="",L81=""),"No data",IF(ABS(G81-L81)/L81&lt;Tolerance,"Similar",IF((G81&gt;L81)=(K81="Higher is better"),"Better","Worse")))))</f>
        <v>Worse</v>
      </c>
      <c r="O81" s="8" t="str">
        <f aca="false">IF(C81="Nation","Not rated",IF(K81="Not rated","Not rated",IF(OR(G81="",M81=""),"No data",IF(ABS(G81-M81)/M81&lt;Tolerance,"Similar",IF((G81&gt;M81)=(K81="Higher is better"),"Better","Worse")))))</f>
        <v>Worse</v>
      </c>
    </row>
    <row r="82" customFormat="false" ht="15" hidden="false" customHeight="false" outlineLevel="0" collapsed="false">
      <c r="A82" s="7" t="s">
        <v>58</v>
      </c>
      <c r="B82" s="8" t="s">
        <v>59</v>
      </c>
      <c r="C82" s="8" t="s">
        <v>47</v>
      </c>
      <c r="D82" s="8" t="s">
        <v>78</v>
      </c>
      <c r="E82" s="8" t="s">
        <v>79</v>
      </c>
      <c r="F82" s="8" t="s">
        <v>80</v>
      </c>
      <c r="G82" s="10" t="n">
        <v>21.5</v>
      </c>
      <c r="H82" s="8" t="s">
        <v>68</v>
      </c>
      <c r="I82" s="8" t="s">
        <v>81</v>
      </c>
      <c r="J82" s="8" t="s">
        <v>82</v>
      </c>
      <c r="K82" s="8" t="s">
        <v>83</v>
      </c>
      <c r="L82" s="10" t="n">
        <f aca="false">IF(COUNTIFS($A$2:$A$421,"45000",$E$2:$E$421,E82,$G$2:$G$421,"&lt;&gt;")=0,"",SUMIFS($G$2:$G$421,$A$2:$A$421,"45000",$E$2:$E$421,E82))</f>
        <v>19.2</v>
      </c>
      <c r="M82" s="10" t="n">
        <f aca="false">IF(COUNTIFS($A$2:$A$421,"00000",$E$2:$E$421,E82,$G$2:$G$421,"&lt;&gt;")=0,"",SUMIFS($G$2:$G$421,$A$2:$A$421,"00000",$E$2:$E$421,E82))</f>
        <v>16.3</v>
      </c>
      <c r="N82" s="8" t="str">
        <f aca="false">IF(C82&lt;&gt;"County","Not rated",IF(K82="Not rated","Not rated",IF(OR(G82="",L82=""),"No data",IF(ABS(G82-L82)/L82&lt;Tolerance,"Similar",IF((G82&gt;L82)=(K82="Higher is better"),"Better","Worse")))))</f>
        <v>Worse</v>
      </c>
      <c r="O82" s="8" t="str">
        <f aca="false">IF(C82="Nation","Not rated",IF(K82="Not rated","Not rated",IF(OR(G82="",M82=""),"No data",IF(ABS(G82-M82)/M82&lt;Tolerance,"Similar",IF((G82&gt;M82)=(K82="Higher is better"),"Better","Worse")))))</f>
        <v>Worse</v>
      </c>
    </row>
    <row r="83" customFormat="false" ht="15" hidden="false" customHeight="false" outlineLevel="0" collapsed="false">
      <c r="A83" s="7" t="s">
        <v>60</v>
      </c>
      <c r="B83" s="8" t="s">
        <v>61</v>
      </c>
      <c r="C83" s="8" t="s">
        <v>47</v>
      </c>
      <c r="D83" s="8" t="s">
        <v>78</v>
      </c>
      <c r="E83" s="8" t="s">
        <v>79</v>
      </c>
      <c r="F83" s="8" t="s">
        <v>80</v>
      </c>
      <c r="G83" s="10" t="n">
        <v>15.6</v>
      </c>
      <c r="H83" s="8" t="s">
        <v>68</v>
      </c>
      <c r="I83" s="8" t="s">
        <v>81</v>
      </c>
      <c r="J83" s="8" t="s">
        <v>82</v>
      </c>
      <c r="K83" s="8" t="s">
        <v>83</v>
      </c>
      <c r="L83" s="10" t="n">
        <f aca="false">IF(COUNTIFS($A$2:$A$421,"45000",$E$2:$E$421,E83,$G$2:$G$421,"&lt;&gt;")=0,"",SUMIFS($G$2:$G$421,$A$2:$A$421,"45000",$E$2:$E$421,E83))</f>
        <v>19.2</v>
      </c>
      <c r="M83" s="10" t="n">
        <f aca="false">IF(COUNTIFS($A$2:$A$421,"00000",$E$2:$E$421,E83,$G$2:$G$421,"&lt;&gt;")=0,"",SUMIFS($G$2:$G$421,$A$2:$A$421,"00000",$E$2:$E$421,E83))</f>
        <v>16.3</v>
      </c>
      <c r="N83" s="8" t="str">
        <f aca="false">IF(C83&lt;&gt;"County","Not rated",IF(K83="Not rated","Not rated",IF(OR(G83="",L83=""),"No data",IF(ABS(G83-L83)/L83&lt;Tolerance,"Similar",IF((G83&gt;L83)=(K83="Higher is better"),"Better","Worse")))))</f>
        <v>Better</v>
      </c>
      <c r="O83" s="8" t="str">
        <f aca="false">IF(C83="Nation","Not rated",IF(K83="Not rated","Not rated",IF(OR(G83="",M83=""),"No data",IF(ABS(G83-M83)/M83&lt;Tolerance,"Similar",IF((G83&gt;M83)=(K83="Higher is better"),"Better","Worse")))))</f>
        <v>Similar</v>
      </c>
    </row>
    <row r="84" customFormat="false" ht="15" hidden="false" customHeight="false" outlineLevel="0" collapsed="false">
      <c r="A84" s="7" t="s">
        <v>62</v>
      </c>
      <c r="B84" s="8" t="s">
        <v>63</v>
      </c>
      <c r="C84" s="8" t="s">
        <v>47</v>
      </c>
      <c r="D84" s="8" t="s">
        <v>78</v>
      </c>
      <c r="E84" s="8" t="s">
        <v>79</v>
      </c>
      <c r="F84" s="8" t="s">
        <v>80</v>
      </c>
      <c r="G84" s="10" t="n">
        <v>20</v>
      </c>
      <c r="H84" s="8" t="s">
        <v>68</v>
      </c>
      <c r="I84" s="8" t="s">
        <v>81</v>
      </c>
      <c r="J84" s="8" t="s">
        <v>82</v>
      </c>
      <c r="K84" s="8" t="s">
        <v>83</v>
      </c>
      <c r="L84" s="10" t="n">
        <f aca="false">IF(COUNTIFS($A$2:$A$421,"45000",$E$2:$E$421,E84,$G$2:$G$421,"&lt;&gt;")=0,"",SUMIFS($G$2:$G$421,$A$2:$A$421,"45000",$E$2:$E$421,E84))</f>
        <v>19.2</v>
      </c>
      <c r="M84" s="10" t="n">
        <f aca="false">IF(COUNTIFS($A$2:$A$421,"00000",$E$2:$E$421,E84,$G$2:$G$421,"&lt;&gt;")=0,"",SUMIFS($G$2:$G$421,$A$2:$A$421,"00000",$E$2:$E$421,E84))</f>
        <v>16.3</v>
      </c>
      <c r="N84" s="8" t="str">
        <f aca="false">IF(C84&lt;&gt;"County","Not rated",IF(K84="Not rated","Not rated",IF(OR(G84="",L84=""),"No data",IF(ABS(G84-L84)/L84&lt;Tolerance,"Similar",IF((G84&gt;L84)=(K84="Higher is better"),"Better","Worse")))))</f>
        <v>Similar</v>
      </c>
      <c r="O84" s="8" t="str">
        <f aca="false">IF(C84="Nation","Not rated",IF(K84="Not rated","Not rated",IF(OR(G84="",M84=""),"No data",IF(ABS(G84-M84)/M84&lt;Tolerance,"Similar",IF((G84&gt;M84)=(K84="Higher is better"),"Better","Worse")))))</f>
        <v>Worse</v>
      </c>
    </row>
    <row r="85" customFormat="false" ht="15" hidden="false" customHeight="false" outlineLevel="0" collapsed="false">
      <c r="A85" s="7" t="s">
        <v>64</v>
      </c>
      <c r="B85" s="8" t="s">
        <v>65</v>
      </c>
      <c r="C85" s="8" t="s">
        <v>47</v>
      </c>
      <c r="D85" s="8" t="s">
        <v>78</v>
      </c>
      <c r="E85" s="8" t="s">
        <v>79</v>
      </c>
      <c r="F85" s="8" t="s">
        <v>80</v>
      </c>
      <c r="G85" s="10" t="n">
        <v>25.8</v>
      </c>
      <c r="H85" s="8" t="s">
        <v>68</v>
      </c>
      <c r="I85" s="8" t="s">
        <v>81</v>
      </c>
      <c r="J85" s="8" t="s">
        <v>82</v>
      </c>
      <c r="K85" s="8" t="s">
        <v>83</v>
      </c>
      <c r="L85" s="10" t="n">
        <f aca="false">IF(COUNTIFS($A$2:$A$421,"45000",$E$2:$E$421,E85,$G$2:$G$421,"&lt;&gt;")=0,"",SUMIFS($G$2:$G$421,$A$2:$A$421,"45000",$E$2:$E$421,E85))</f>
        <v>19.2</v>
      </c>
      <c r="M85" s="10" t="n">
        <f aca="false">IF(COUNTIFS($A$2:$A$421,"00000",$E$2:$E$421,E85,$G$2:$G$421,"&lt;&gt;")=0,"",SUMIFS($G$2:$G$421,$A$2:$A$421,"00000",$E$2:$E$421,E85))</f>
        <v>16.3</v>
      </c>
      <c r="N85" s="8" t="str">
        <f aca="false">IF(C85&lt;&gt;"County","Not rated",IF(K85="Not rated","Not rated",IF(OR(G85="",L85=""),"No data",IF(ABS(G85-L85)/L85&lt;Tolerance,"Similar",IF((G85&gt;L85)=(K85="Higher is better"),"Better","Worse")))))</f>
        <v>Worse</v>
      </c>
      <c r="O85" s="8" t="str">
        <f aca="false">IF(C85="Nation","Not rated",IF(K85="Not rated","Not rated",IF(OR(G85="",M85=""),"No data",IF(ABS(G85-M85)/M85&lt;Tolerance,"Similar",IF((G85&gt;M85)=(K85="Higher is better"),"Better","Worse")))))</f>
        <v>Worse</v>
      </c>
    </row>
    <row r="86" customFormat="false" ht="15" hidden="false" customHeight="false" outlineLevel="0" collapsed="false">
      <c r="A86" s="7" t="s">
        <v>32</v>
      </c>
      <c r="B86" s="8" t="s">
        <v>33</v>
      </c>
      <c r="C86" s="8" t="s">
        <v>34</v>
      </c>
      <c r="D86" s="8" t="s">
        <v>78</v>
      </c>
      <c r="E86" s="8" t="s">
        <v>84</v>
      </c>
      <c r="F86" s="8" t="s">
        <v>85</v>
      </c>
      <c r="G86" s="11" t="n">
        <v>74755</v>
      </c>
      <c r="H86" s="8" t="s">
        <v>86</v>
      </c>
      <c r="I86" s="8" t="s">
        <v>81</v>
      </c>
      <c r="J86" s="8" t="s">
        <v>82</v>
      </c>
      <c r="K86" s="8" t="s">
        <v>87</v>
      </c>
      <c r="L86" s="11" t="n">
        <f aca="false">IF(COUNTIFS($A$2:$A$421,"45000",$E$2:$E$421,E86,$G$2:$G$421,"&lt;&gt;")=0,"",SUMIFS($G$2:$G$421,$A$2:$A$421,"45000",$E$2:$E$421,E86))</f>
        <v>64227</v>
      </c>
      <c r="M86" s="11" t="n">
        <f aca="false">IF(COUNTIFS($A$2:$A$421,"00000",$E$2:$E$421,E86,$G$2:$G$421,"&lt;&gt;")=0,"",SUMIFS($G$2:$G$421,$A$2:$A$421,"00000",$E$2:$E$421,E86))</f>
        <v>74755</v>
      </c>
      <c r="N86" s="8" t="str">
        <f aca="false">IF(C86&lt;&gt;"County","Not rated",IF(K86="Not rated","Not rated",IF(OR(G86="",L86=""),"No data",IF(ABS(G86-L86)/L86&lt;Tolerance,"Similar",IF((G86&gt;L86)=(K86="Higher is better"),"Better","Worse")))))</f>
        <v>Not rated</v>
      </c>
      <c r="O86" s="8" t="str">
        <f aca="false">IF(C86="Nation","Not rated",IF(K86="Not rated","Not rated",IF(OR(G86="",M86=""),"No data",IF(ABS(G86-M86)/M86&lt;Tolerance,"Similar",IF((G86&gt;M86)=(K86="Higher is better"),"Better","Worse")))))</f>
        <v>Not rated</v>
      </c>
    </row>
    <row r="87" customFormat="false" ht="15" hidden="false" customHeight="false" outlineLevel="0" collapsed="false">
      <c r="A87" s="7" t="s">
        <v>42</v>
      </c>
      <c r="B87" s="8" t="s">
        <v>43</v>
      </c>
      <c r="C87" s="8" t="s">
        <v>44</v>
      </c>
      <c r="D87" s="8" t="s">
        <v>78</v>
      </c>
      <c r="E87" s="8" t="s">
        <v>84</v>
      </c>
      <c r="F87" s="8" t="s">
        <v>85</v>
      </c>
      <c r="G87" s="11" t="n">
        <v>64227</v>
      </c>
      <c r="H87" s="8" t="s">
        <v>86</v>
      </c>
      <c r="I87" s="8" t="s">
        <v>81</v>
      </c>
      <c r="J87" s="8" t="s">
        <v>82</v>
      </c>
      <c r="K87" s="8" t="s">
        <v>87</v>
      </c>
      <c r="L87" s="11" t="n">
        <f aca="false">IF(COUNTIFS($A$2:$A$421,"45000",$E$2:$E$421,E87,$G$2:$G$421,"&lt;&gt;")=0,"",SUMIFS($G$2:$G$421,$A$2:$A$421,"45000",$E$2:$E$421,E87))</f>
        <v>64227</v>
      </c>
      <c r="M87" s="11" t="n">
        <f aca="false">IF(COUNTIFS($A$2:$A$421,"00000",$E$2:$E$421,E87,$G$2:$G$421,"&lt;&gt;")=0,"",SUMIFS($G$2:$G$421,$A$2:$A$421,"00000",$E$2:$E$421,E87))</f>
        <v>74755</v>
      </c>
      <c r="N87" s="8" t="str">
        <f aca="false">IF(C87&lt;&gt;"County","Not rated",IF(K87="Not rated","Not rated",IF(OR(G87="",L87=""),"No data",IF(ABS(G87-L87)/L87&lt;Tolerance,"Similar",IF((G87&gt;L87)=(K87="Higher is better"),"Better","Worse")))))</f>
        <v>Not rated</v>
      </c>
      <c r="O87" s="8" t="str">
        <f aca="false">IF(C87="Nation","Not rated",IF(K87="Not rated","Not rated",IF(OR(G87="",M87=""),"No data",IF(ABS(G87-M87)/M87&lt;Tolerance,"Similar",IF((G87&gt;M87)=(K87="Higher is better"),"Better","Worse")))))</f>
        <v>Worse</v>
      </c>
    </row>
    <row r="88" customFormat="false" ht="15" hidden="false" customHeight="false" outlineLevel="0" collapsed="false">
      <c r="A88" s="7" t="s">
        <v>45</v>
      </c>
      <c r="B88" s="8" t="s">
        <v>46</v>
      </c>
      <c r="C88" s="8" t="s">
        <v>47</v>
      </c>
      <c r="D88" s="8" t="s">
        <v>78</v>
      </c>
      <c r="E88" s="8" t="s">
        <v>84</v>
      </c>
      <c r="F88" s="8" t="s">
        <v>85</v>
      </c>
      <c r="G88" s="11" t="n">
        <v>50325</v>
      </c>
      <c r="H88" s="8" t="s">
        <v>86</v>
      </c>
      <c r="I88" s="8" t="s">
        <v>81</v>
      </c>
      <c r="J88" s="8" t="s">
        <v>82</v>
      </c>
      <c r="K88" s="8" t="s">
        <v>87</v>
      </c>
      <c r="L88" s="11" t="n">
        <f aca="false">IF(COUNTIFS($A$2:$A$421,"45000",$E$2:$E$421,E88,$G$2:$G$421,"&lt;&gt;")=0,"",SUMIFS($G$2:$G$421,$A$2:$A$421,"45000",$E$2:$E$421,E88))</f>
        <v>64227</v>
      </c>
      <c r="M88" s="11" t="n">
        <f aca="false">IF(COUNTIFS($A$2:$A$421,"00000",$E$2:$E$421,E88,$G$2:$G$421,"&lt;&gt;")=0,"",SUMIFS($G$2:$G$421,$A$2:$A$421,"00000",$E$2:$E$421,E88))</f>
        <v>74755</v>
      </c>
      <c r="N88" s="8" t="str">
        <f aca="false">IF(C88&lt;&gt;"County","Not rated",IF(K88="Not rated","Not rated",IF(OR(G88="",L88=""),"No data",IF(ABS(G88-L88)/L88&lt;Tolerance,"Similar",IF((G88&gt;L88)=(K88="Higher is better"),"Better","Worse")))))</f>
        <v>Worse</v>
      </c>
      <c r="O88" s="8" t="str">
        <f aca="false">IF(C88="Nation","Not rated",IF(K88="Not rated","Not rated",IF(OR(G88="",M88=""),"No data",IF(ABS(G88-M88)/M88&lt;Tolerance,"Similar",IF((G88&gt;M88)=(K88="Higher is better"),"Better","Worse")))))</f>
        <v>Worse</v>
      </c>
    </row>
    <row r="89" customFormat="false" ht="15" hidden="false" customHeight="false" outlineLevel="0" collapsed="false">
      <c r="A89" s="7" t="s">
        <v>48</v>
      </c>
      <c r="B89" s="8" t="s">
        <v>49</v>
      </c>
      <c r="C89" s="8" t="s">
        <v>47</v>
      </c>
      <c r="D89" s="8" t="s">
        <v>78</v>
      </c>
      <c r="E89" s="8" t="s">
        <v>84</v>
      </c>
      <c r="F89" s="8" t="s">
        <v>85</v>
      </c>
      <c r="G89" s="11" t="n">
        <v>62708</v>
      </c>
      <c r="H89" s="8" t="s">
        <v>86</v>
      </c>
      <c r="I89" s="8" t="s">
        <v>81</v>
      </c>
      <c r="J89" s="8" t="s">
        <v>82</v>
      </c>
      <c r="K89" s="8" t="s">
        <v>87</v>
      </c>
      <c r="L89" s="11" t="n">
        <f aca="false">IF(COUNTIFS($A$2:$A$421,"45000",$E$2:$E$421,E89,$G$2:$G$421,"&lt;&gt;")=0,"",SUMIFS($G$2:$G$421,$A$2:$A$421,"45000",$E$2:$E$421,E89))</f>
        <v>64227</v>
      </c>
      <c r="M89" s="11" t="n">
        <f aca="false">IF(COUNTIFS($A$2:$A$421,"00000",$E$2:$E$421,E89,$G$2:$G$421,"&lt;&gt;")=0,"",SUMIFS($G$2:$G$421,$A$2:$A$421,"00000",$E$2:$E$421,E89))</f>
        <v>74755</v>
      </c>
      <c r="N89" s="8" t="str">
        <f aca="false">IF(C89&lt;&gt;"County","Not rated",IF(K89="Not rated","Not rated",IF(OR(G89="",L89=""),"No data",IF(ABS(G89-L89)/L89&lt;Tolerance,"Similar",IF((G89&gt;L89)=(K89="Higher is better"),"Better","Worse")))))</f>
        <v>Similar</v>
      </c>
      <c r="O89" s="8" t="str">
        <f aca="false">IF(C89="Nation","Not rated",IF(K89="Not rated","Not rated",IF(OR(G89="",M89=""),"No data",IF(ABS(G89-M89)/M89&lt;Tolerance,"Similar",IF((G89&gt;M89)=(K89="Higher is better"),"Better","Worse")))))</f>
        <v>Worse</v>
      </c>
    </row>
    <row r="90" customFormat="false" ht="15" hidden="false" customHeight="false" outlineLevel="0" collapsed="false">
      <c r="A90" s="7" t="s">
        <v>50</v>
      </c>
      <c r="B90" s="8" t="s">
        <v>51</v>
      </c>
      <c r="C90" s="8" t="s">
        <v>47</v>
      </c>
      <c r="D90" s="8" t="s">
        <v>78</v>
      </c>
      <c r="E90" s="8" t="s">
        <v>84</v>
      </c>
      <c r="F90" s="8" t="s">
        <v>85</v>
      </c>
      <c r="G90" s="11" t="n">
        <v>50403</v>
      </c>
      <c r="H90" s="8" t="s">
        <v>86</v>
      </c>
      <c r="I90" s="8" t="s">
        <v>81</v>
      </c>
      <c r="J90" s="8" t="s">
        <v>82</v>
      </c>
      <c r="K90" s="8" t="s">
        <v>87</v>
      </c>
      <c r="L90" s="11" t="n">
        <f aca="false">IF(COUNTIFS($A$2:$A$421,"45000",$E$2:$E$421,E90,$G$2:$G$421,"&lt;&gt;")=0,"",SUMIFS($G$2:$G$421,$A$2:$A$421,"45000",$E$2:$E$421,E90))</f>
        <v>64227</v>
      </c>
      <c r="M90" s="11" t="n">
        <f aca="false">IF(COUNTIFS($A$2:$A$421,"00000",$E$2:$E$421,E90,$G$2:$G$421,"&lt;&gt;")=0,"",SUMIFS($G$2:$G$421,$A$2:$A$421,"00000",$E$2:$E$421,E90))</f>
        <v>74755</v>
      </c>
      <c r="N90" s="8" t="str">
        <f aca="false">IF(C90&lt;&gt;"County","Not rated",IF(K90="Not rated","Not rated",IF(OR(G90="",L90=""),"No data",IF(ABS(G90-L90)/L90&lt;Tolerance,"Similar",IF((G90&gt;L90)=(K90="Higher is better"),"Better","Worse")))))</f>
        <v>Worse</v>
      </c>
      <c r="O90" s="8" t="str">
        <f aca="false">IF(C90="Nation","Not rated",IF(K90="Not rated","Not rated",IF(OR(G90="",M90=""),"No data",IF(ABS(G90-M90)/M90&lt;Tolerance,"Similar",IF((G90&gt;M90)=(K90="Higher is better"),"Better","Worse")))))</f>
        <v>Worse</v>
      </c>
    </row>
    <row r="91" customFormat="false" ht="15" hidden="false" customHeight="false" outlineLevel="0" collapsed="false">
      <c r="A91" s="7" t="s">
        <v>52</v>
      </c>
      <c r="B91" s="8" t="s">
        <v>53</v>
      </c>
      <c r="C91" s="8" t="s">
        <v>47</v>
      </c>
      <c r="D91" s="8" t="s">
        <v>78</v>
      </c>
      <c r="E91" s="8" t="s">
        <v>84</v>
      </c>
      <c r="F91" s="8" t="s">
        <v>85</v>
      </c>
      <c r="G91" s="11" t="n">
        <v>71833</v>
      </c>
      <c r="H91" s="8" t="s">
        <v>86</v>
      </c>
      <c r="I91" s="8" t="s">
        <v>81</v>
      </c>
      <c r="J91" s="8" t="s">
        <v>82</v>
      </c>
      <c r="K91" s="8" t="s">
        <v>87</v>
      </c>
      <c r="L91" s="11" t="n">
        <f aca="false">IF(COUNTIFS($A$2:$A$421,"45000",$E$2:$E$421,E91,$G$2:$G$421,"&lt;&gt;")=0,"",SUMIFS($G$2:$G$421,$A$2:$A$421,"45000",$E$2:$E$421,E91))</f>
        <v>64227</v>
      </c>
      <c r="M91" s="11" t="n">
        <f aca="false">IF(COUNTIFS($A$2:$A$421,"00000",$E$2:$E$421,E91,$G$2:$G$421,"&lt;&gt;")=0,"",SUMIFS($G$2:$G$421,$A$2:$A$421,"00000",$E$2:$E$421,E91))</f>
        <v>74755</v>
      </c>
      <c r="N91" s="8" t="str">
        <f aca="false">IF(C91&lt;&gt;"County","Not rated",IF(K91="Not rated","Not rated",IF(OR(G91="",L91=""),"No data",IF(ABS(G91-L91)/L91&lt;Tolerance,"Similar",IF((G91&gt;L91)=(K91="Higher is better"),"Better","Worse")))))</f>
        <v>Better</v>
      </c>
      <c r="O91" s="8" t="str">
        <f aca="false">IF(C91="Nation","Not rated",IF(K91="Not rated","Not rated",IF(OR(G91="",M91=""),"No data",IF(ABS(G91-M91)/M91&lt;Tolerance,"Similar",IF((G91&gt;M91)=(K91="Higher is better"),"Better","Worse")))))</f>
        <v>Similar</v>
      </c>
    </row>
    <row r="92" customFormat="false" ht="15" hidden="false" customHeight="false" outlineLevel="0" collapsed="false">
      <c r="A92" s="7" t="s">
        <v>54</v>
      </c>
      <c r="B92" s="8" t="s">
        <v>55</v>
      </c>
      <c r="C92" s="8" t="s">
        <v>47</v>
      </c>
      <c r="D92" s="8" t="s">
        <v>78</v>
      </c>
      <c r="E92" s="8" t="s">
        <v>84</v>
      </c>
      <c r="F92" s="8" t="s">
        <v>85</v>
      </c>
      <c r="G92" s="11" t="n">
        <v>49867</v>
      </c>
      <c r="H92" s="8" t="s">
        <v>86</v>
      </c>
      <c r="I92" s="8" t="s">
        <v>81</v>
      </c>
      <c r="J92" s="8" t="s">
        <v>82</v>
      </c>
      <c r="K92" s="8" t="s">
        <v>87</v>
      </c>
      <c r="L92" s="11" t="n">
        <f aca="false">IF(COUNTIFS($A$2:$A$421,"45000",$E$2:$E$421,E92,$G$2:$G$421,"&lt;&gt;")=0,"",SUMIFS($G$2:$G$421,$A$2:$A$421,"45000",$E$2:$E$421,E92))</f>
        <v>64227</v>
      </c>
      <c r="M92" s="11" t="n">
        <f aca="false">IF(COUNTIFS($A$2:$A$421,"00000",$E$2:$E$421,E92,$G$2:$G$421,"&lt;&gt;")=0,"",SUMIFS($G$2:$G$421,$A$2:$A$421,"00000",$E$2:$E$421,E92))</f>
        <v>74755</v>
      </c>
      <c r="N92" s="8" t="str">
        <f aca="false">IF(C92&lt;&gt;"County","Not rated",IF(K92="Not rated","Not rated",IF(OR(G92="",L92=""),"No data",IF(ABS(G92-L92)/L92&lt;Tolerance,"Similar",IF((G92&gt;L92)=(K92="Higher is better"),"Better","Worse")))))</f>
        <v>Worse</v>
      </c>
      <c r="O92" s="8" t="str">
        <f aca="false">IF(C92="Nation","Not rated",IF(K92="Not rated","Not rated",IF(OR(G92="",M92=""),"No data",IF(ABS(G92-M92)/M92&lt;Tolerance,"Similar",IF((G92&gt;M92)=(K92="Higher is better"),"Better","Worse")))))</f>
        <v>Worse</v>
      </c>
    </row>
    <row r="93" customFormat="false" ht="15" hidden="false" customHeight="false" outlineLevel="0" collapsed="false">
      <c r="A93" s="7" t="s">
        <v>56</v>
      </c>
      <c r="B93" s="8" t="s">
        <v>57</v>
      </c>
      <c r="C93" s="8" t="s">
        <v>47</v>
      </c>
      <c r="D93" s="8" t="s">
        <v>78</v>
      </c>
      <c r="E93" s="8" t="s">
        <v>84</v>
      </c>
      <c r="F93" s="8" t="s">
        <v>85</v>
      </c>
      <c r="G93" s="11" t="n">
        <v>53847</v>
      </c>
      <c r="H93" s="8" t="s">
        <v>86</v>
      </c>
      <c r="I93" s="8" t="s">
        <v>81</v>
      </c>
      <c r="J93" s="8" t="s">
        <v>82</v>
      </c>
      <c r="K93" s="8" t="s">
        <v>87</v>
      </c>
      <c r="L93" s="11" t="n">
        <f aca="false">IF(COUNTIFS($A$2:$A$421,"45000",$E$2:$E$421,E93,$G$2:$G$421,"&lt;&gt;")=0,"",SUMIFS($G$2:$G$421,$A$2:$A$421,"45000",$E$2:$E$421,E93))</f>
        <v>64227</v>
      </c>
      <c r="M93" s="11" t="n">
        <f aca="false">IF(COUNTIFS($A$2:$A$421,"00000",$E$2:$E$421,E93,$G$2:$G$421,"&lt;&gt;")=0,"",SUMIFS($G$2:$G$421,$A$2:$A$421,"00000",$E$2:$E$421,E93))</f>
        <v>74755</v>
      </c>
      <c r="N93" s="8" t="str">
        <f aca="false">IF(C93&lt;&gt;"County","Not rated",IF(K93="Not rated","Not rated",IF(OR(G93="",L93=""),"No data",IF(ABS(G93-L93)/L93&lt;Tolerance,"Similar",IF((G93&gt;L93)=(K93="Higher is better"),"Better","Worse")))))</f>
        <v>Worse</v>
      </c>
      <c r="O93" s="8" t="str">
        <f aca="false">IF(C93="Nation","Not rated",IF(K93="Not rated","Not rated",IF(OR(G93="",M93=""),"No data",IF(ABS(G93-M93)/M93&lt;Tolerance,"Similar",IF((G93&gt;M93)=(K93="Higher is better"),"Better","Worse")))))</f>
        <v>Worse</v>
      </c>
    </row>
    <row r="94" customFormat="false" ht="15" hidden="false" customHeight="false" outlineLevel="0" collapsed="false">
      <c r="A94" s="7" t="s">
        <v>58</v>
      </c>
      <c r="B94" s="8" t="s">
        <v>59</v>
      </c>
      <c r="C94" s="8" t="s">
        <v>47</v>
      </c>
      <c r="D94" s="8" t="s">
        <v>78</v>
      </c>
      <c r="E94" s="8" t="s">
        <v>84</v>
      </c>
      <c r="F94" s="8" t="s">
        <v>85</v>
      </c>
      <c r="G94" s="11" t="n">
        <v>61716</v>
      </c>
      <c r="H94" s="8" t="s">
        <v>86</v>
      </c>
      <c r="I94" s="8" t="s">
        <v>81</v>
      </c>
      <c r="J94" s="8" t="s">
        <v>82</v>
      </c>
      <c r="K94" s="8" t="s">
        <v>87</v>
      </c>
      <c r="L94" s="11" t="n">
        <f aca="false">IF(COUNTIFS($A$2:$A$421,"45000",$E$2:$E$421,E94,$G$2:$G$421,"&lt;&gt;")=0,"",SUMIFS($G$2:$G$421,$A$2:$A$421,"45000",$E$2:$E$421,E94))</f>
        <v>64227</v>
      </c>
      <c r="M94" s="11" t="n">
        <f aca="false">IF(COUNTIFS($A$2:$A$421,"00000",$E$2:$E$421,E94,$G$2:$G$421,"&lt;&gt;")=0,"",SUMIFS($G$2:$G$421,$A$2:$A$421,"00000",$E$2:$E$421,E94))</f>
        <v>74755</v>
      </c>
      <c r="N94" s="8" t="str">
        <f aca="false">IF(C94&lt;&gt;"County","Not rated",IF(K94="Not rated","Not rated",IF(OR(G94="",L94=""),"No data",IF(ABS(G94-L94)/L94&lt;Tolerance,"Similar",IF((G94&gt;L94)=(K94="Higher is better"),"Better","Worse")))))</f>
        <v>Similar</v>
      </c>
      <c r="O94" s="8" t="str">
        <f aca="false">IF(C94="Nation","Not rated",IF(K94="Not rated","Not rated",IF(OR(G94="",M94=""),"No data",IF(ABS(G94-M94)/M94&lt;Tolerance,"Similar",IF((G94&gt;M94)=(K94="Higher is better"),"Better","Worse")))))</f>
        <v>Worse</v>
      </c>
    </row>
    <row r="95" customFormat="false" ht="15" hidden="false" customHeight="false" outlineLevel="0" collapsed="false">
      <c r="A95" s="7" t="s">
        <v>60</v>
      </c>
      <c r="B95" s="8" t="s">
        <v>61</v>
      </c>
      <c r="C95" s="8" t="s">
        <v>47</v>
      </c>
      <c r="D95" s="8" t="s">
        <v>78</v>
      </c>
      <c r="E95" s="8" t="s">
        <v>84</v>
      </c>
      <c r="F95" s="8" t="s">
        <v>85</v>
      </c>
      <c r="G95" s="11" t="n">
        <v>55333</v>
      </c>
      <c r="H95" s="8" t="s">
        <v>86</v>
      </c>
      <c r="I95" s="8" t="s">
        <v>81</v>
      </c>
      <c r="J95" s="8" t="s">
        <v>82</v>
      </c>
      <c r="K95" s="8" t="s">
        <v>87</v>
      </c>
      <c r="L95" s="11" t="n">
        <f aca="false">IF(COUNTIFS($A$2:$A$421,"45000",$E$2:$E$421,E95,$G$2:$G$421,"&lt;&gt;")=0,"",SUMIFS($G$2:$G$421,$A$2:$A$421,"45000",$E$2:$E$421,E95))</f>
        <v>64227</v>
      </c>
      <c r="M95" s="11" t="n">
        <f aca="false">IF(COUNTIFS($A$2:$A$421,"00000",$E$2:$E$421,E95,$G$2:$G$421,"&lt;&gt;")=0,"",SUMIFS($G$2:$G$421,$A$2:$A$421,"00000",$E$2:$E$421,E95))</f>
        <v>74755</v>
      </c>
      <c r="N95" s="8" t="str">
        <f aca="false">IF(C95&lt;&gt;"County","Not rated",IF(K95="Not rated","Not rated",IF(OR(G95="",L95=""),"No data",IF(ABS(G95-L95)/L95&lt;Tolerance,"Similar",IF((G95&gt;L95)=(K95="Higher is better"),"Better","Worse")))))</f>
        <v>Worse</v>
      </c>
      <c r="O95" s="8" t="str">
        <f aca="false">IF(C95="Nation","Not rated",IF(K95="Not rated","Not rated",IF(OR(G95="",M95=""),"No data",IF(ABS(G95-M95)/M95&lt;Tolerance,"Similar",IF((G95&gt;M95)=(K95="Higher is better"),"Better","Worse")))))</f>
        <v>Worse</v>
      </c>
    </row>
    <row r="96" customFormat="false" ht="15" hidden="false" customHeight="false" outlineLevel="0" collapsed="false">
      <c r="A96" s="7" t="s">
        <v>62</v>
      </c>
      <c r="B96" s="8" t="s">
        <v>63</v>
      </c>
      <c r="C96" s="8" t="s">
        <v>47</v>
      </c>
      <c r="D96" s="8" t="s">
        <v>78</v>
      </c>
      <c r="E96" s="8" t="s">
        <v>84</v>
      </c>
      <c r="F96" s="8" t="s">
        <v>85</v>
      </c>
      <c r="G96" s="11" t="n">
        <v>58535</v>
      </c>
      <c r="H96" s="8" t="s">
        <v>86</v>
      </c>
      <c r="I96" s="8" t="s">
        <v>81</v>
      </c>
      <c r="J96" s="8" t="s">
        <v>82</v>
      </c>
      <c r="K96" s="8" t="s">
        <v>87</v>
      </c>
      <c r="L96" s="11" t="n">
        <f aca="false">IF(COUNTIFS($A$2:$A$421,"45000",$E$2:$E$421,E96,$G$2:$G$421,"&lt;&gt;")=0,"",SUMIFS($G$2:$G$421,$A$2:$A$421,"45000",$E$2:$E$421,E96))</f>
        <v>64227</v>
      </c>
      <c r="M96" s="11" t="n">
        <f aca="false">IF(COUNTIFS($A$2:$A$421,"00000",$E$2:$E$421,E96,$G$2:$G$421,"&lt;&gt;")=0,"",SUMIFS($G$2:$G$421,$A$2:$A$421,"00000",$E$2:$E$421,E96))</f>
        <v>74755</v>
      </c>
      <c r="N96" s="8" t="str">
        <f aca="false">IF(C96&lt;&gt;"County","Not rated",IF(K96="Not rated","Not rated",IF(OR(G96="",L96=""),"No data",IF(ABS(G96-L96)/L96&lt;Tolerance,"Similar",IF((G96&gt;L96)=(K96="Higher is better"),"Better","Worse")))))</f>
        <v>Worse</v>
      </c>
      <c r="O96" s="8" t="str">
        <f aca="false">IF(C96="Nation","Not rated",IF(K96="Not rated","Not rated",IF(OR(G96="",M96=""),"No data",IF(ABS(G96-M96)/M96&lt;Tolerance,"Similar",IF((G96&gt;M96)=(K96="Higher is better"),"Better","Worse")))))</f>
        <v>Worse</v>
      </c>
    </row>
    <row r="97" customFormat="false" ht="15" hidden="false" customHeight="false" outlineLevel="0" collapsed="false">
      <c r="A97" s="7" t="s">
        <v>64</v>
      </c>
      <c r="B97" s="8" t="s">
        <v>65</v>
      </c>
      <c r="C97" s="8" t="s">
        <v>47</v>
      </c>
      <c r="D97" s="8" t="s">
        <v>78</v>
      </c>
      <c r="E97" s="8" t="s">
        <v>84</v>
      </c>
      <c r="F97" s="8" t="s">
        <v>85</v>
      </c>
      <c r="G97" s="11" t="n">
        <v>46461</v>
      </c>
      <c r="H97" s="8" t="s">
        <v>86</v>
      </c>
      <c r="I97" s="8" t="s">
        <v>81</v>
      </c>
      <c r="J97" s="8" t="s">
        <v>82</v>
      </c>
      <c r="K97" s="8" t="s">
        <v>87</v>
      </c>
      <c r="L97" s="11" t="n">
        <f aca="false">IF(COUNTIFS($A$2:$A$421,"45000",$E$2:$E$421,E97,$G$2:$G$421,"&lt;&gt;")=0,"",SUMIFS($G$2:$G$421,$A$2:$A$421,"45000",$E$2:$E$421,E97))</f>
        <v>64227</v>
      </c>
      <c r="M97" s="11" t="n">
        <f aca="false">IF(COUNTIFS($A$2:$A$421,"00000",$E$2:$E$421,E97,$G$2:$G$421,"&lt;&gt;")=0,"",SUMIFS($G$2:$G$421,$A$2:$A$421,"00000",$E$2:$E$421,E97))</f>
        <v>74755</v>
      </c>
      <c r="N97" s="8" t="str">
        <f aca="false">IF(C97&lt;&gt;"County","Not rated",IF(K97="Not rated","Not rated",IF(OR(G97="",L97=""),"No data",IF(ABS(G97-L97)/L97&lt;Tolerance,"Similar",IF((G97&gt;L97)=(K97="Higher is better"),"Better","Worse")))))</f>
        <v>Worse</v>
      </c>
      <c r="O97" s="8" t="str">
        <f aca="false">IF(C97="Nation","Not rated",IF(K97="Not rated","Not rated",IF(OR(G97="",M97=""),"No data",IF(ABS(G97-M97)/M97&lt;Tolerance,"Similar",IF((G97&gt;M97)=(K97="Higher is better"),"Better","Worse")))))</f>
        <v>Worse</v>
      </c>
    </row>
    <row r="98" customFormat="false" ht="15" hidden="false" customHeight="false" outlineLevel="0" collapsed="false">
      <c r="A98" s="7" t="s">
        <v>32</v>
      </c>
      <c r="B98" s="8" t="s">
        <v>33</v>
      </c>
      <c r="C98" s="8" t="s">
        <v>34</v>
      </c>
      <c r="D98" s="8" t="s">
        <v>78</v>
      </c>
      <c r="E98" s="8" t="s">
        <v>88</v>
      </c>
      <c r="F98" s="8" t="s">
        <v>89</v>
      </c>
      <c r="G98" s="10" t="n">
        <v>3.65</v>
      </c>
      <c r="H98" s="8" t="s">
        <v>68</v>
      </c>
      <c r="I98" s="8" t="s">
        <v>39</v>
      </c>
      <c r="J98" s="8" t="s">
        <v>90</v>
      </c>
      <c r="K98" s="8" t="s">
        <v>83</v>
      </c>
      <c r="L98" s="10" t="n">
        <f aca="false">IF(COUNTIFS($A$2:$A$421,"45000",$E$2:$E$421,E98,$G$2:$G$421,"&lt;&gt;")=0,"",SUMIFS($G$2:$G$421,$A$2:$A$421,"45000",$E$2:$E$421,E98))</f>
        <v>3.24</v>
      </c>
      <c r="M98" s="10" t="n">
        <f aca="false">IF(COUNTIFS($A$2:$A$421,"00000",$E$2:$E$421,E98,$G$2:$G$421,"&lt;&gt;")=0,"",SUMIFS($G$2:$G$421,$A$2:$A$421,"00000",$E$2:$E$421,E98))</f>
        <v>3.65</v>
      </c>
      <c r="N98" s="8" t="str">
        <f aca="false">IF(C98&lt;&gt;"County","Not rated",IF(K98="Not rated","Not rated",IF(OR(G98="",L98=""),"No data",IF(ABS(G98-L98)/L98&lt;Tolerance,"Similar",IF((G98&gt;L98)=(K98="Higher is better"),"Better","Worse")))))</f>
        <v>Not rated</v>
      </c>
      <c r="O98" s="8" t="str">
        <f aca="false">IF(C98="Nation","Not rated",IF(K98="Not rated","Not rated",IF(OR(G98="",M98=""),"No data",IF(ABS(G98-M98)/M98&lt;Tolerance,"Similar",IF((G98&gt;M98)=(K98="Higher is better"),"Better","Worse")))))</f>
        <v>Not rated</v>
      </c>
    </row>
    <row r="99" customFormat="false" ht="15" hidden="false" customHeight="false" outlineLevel="0" collapsed="false">
      <c r="A99" s="7" t="s">
        <v>42</v>
      </c>
      <c r="B99" s="8" t="s">
        <v>43</v>
      </c>
      <c r="C99" s="8" t="s">
        <v>44</v>
      </c>
      <c r="D99" s="8" t="s">
        <v>78</v>
      </c>
      <c r="E99" s="8" t="s">
        <v>88</v>
      </c>
      <c r="F99" s="8" t="s">
        <v>89</v>
      </c>
      <c r="G99" s="10" t="n">
        <v>3.24</v>
      </c>
      <c r="H99" s="8" t="s">
        <v>68</v>
      </c>
      <c r="I99" s="8" t="s">
        <v>39</v>
      </c>
      <c r="J99" s="8" t="s">
        <v>90</v>
      </c>
      <c r="K99" s="8" t="s">
        <v>83</v>
      </c>
      <c r="L99" s="10" t="n">
        <f aca="false">IF(COUNTIFS($A$2:$A$421,"45000",$E$2:$E$421,E99,$G$2:$G$421,"&lt;&gt;")=0,"",SUMIFS($G$2:$G$421,$A$2:$A$421,"45000",$E$2:$E$421,E99))</f>
        <v>3.24</v>
      </c>
      <c r="M99" s="10" t="n">
        <f aca="false">IF(COUNTIFS($A$2:$A$421,"00000",$E$2:$E$421,E99,$G$2:$G$421,"&lt;&gt;")=0,"",SUMIFS($G$2:$G$421,$A$2:$A$421,"00000",$E$2:$E$421,E99))</f>
        <v>3.65</v>
      </c>
      <c r="N99" s="8" t="str">
        <f aca="false">IF(C99&lt;&gt;"County","Not rated",IF(K99="Not rated","Not rated",IF(OR(G99="",L99=""),"No data",IF(ABS(G99-L99)/L99&lt;Tolerance,"Similar",IF((G99&gt;L99)=(K99="Higher is better"),"Better","Worse")))))</f>
        <v>Not rated</v>
      </c>
      <c r="O99" s="8" t="str">
        <f aca="false">IF(C99="Nation","Not rated",IF(K99="Not rated","Not rated",IF(OR(G99="",M99=""),"No data",IF(ABS(G99-M99)/M99&lt;Tolerance,"Similar",IF((G99&gt;M99)=(K99="Higher is better"),"Better","Worse")))))</f>
        <v>Better</v>
      </c>
    </row>
    <row r="100" customFormat="false" ht="15" hidden="false" customHeight="false" outlineLevel="0" collapsed="false">
      <c r="A100" s="7" t="s">
        <v>45</v>
      </c>
      <c r="B100" s="8" t="s">
        <v>46</v>
      </c>
      <c r="C100" s="8" t="s">
        <v>47</v>
      </c>
      <c r="D100" s="8" t="s">
        <v>78</v>
      </c>
      <c r="E100" s="8" t="s">
        <v>88</v>
      </c>
      <c r="F100" s="8" t="s">
        <v>89</v>
      </c>
      <c r="G100" s="10" t="n">
        <v>3.87</v>
      </c>
      <c r="H100" s="8" t="s">
        <v>68</v>
      </c>
      <c r="I100" s="8" t="s">
        <v>39</v>
      </c>
      <c r="J100" s="8" t="s">
        <v>90</v>
      </c>
      <c r="K100" s="8" t="s">
        <v>83</v>
      </c>
      <c r="L100" s="10" t="n">
        <f aca="false">IF(COUNTIFS($A$2:$A$421,"45000",$E$2:$E$421,E100,$G$2:$G$421,"&lt;&gt;")=0,"",SUMIFS($G$2:$G$421,$A$2:$A$421,"45000",$E$2:$E$421,E100))</f>
        <v>3.24</v>
      </c>
      <c r="M100" s="10" t="n">
        <f aca="false">IF(COUNTIFS($A$2:$A$421,"00000",$E$2:$E$421,E100,$G$2:$G$421,"&lt;&gt;")=0,"",SUMIFS($G$2:$G$421,$A$2:$A$421,"00000",$E$2:$E$421,E100))</f>
        <v>3.65</v>
      </c>
      <c r="N100" s="8" t="str">
        <f aca="false">IF(C100&lt;&gt;"County","Not rated",IF(K100="Not rated","Not rated",IF(OR(G100="",L100=""),"No data",IF(ABS(G100-L100)/L100&lt;Tolerance,"Similar",IF((G100&gt;L100)=(K100="Higher is better"),"Better","Worse")))))</f>
        <v>Worse</v>
      </c>
      <c r="O100" s="8" t="str">
        <f aca="false">IF(C100="Nation","Not rated",IF(K100="Not rated","Not rated",IF(OR(G100="",M100=""),"No data",IF(ABS(G100-M100)/M100&lt;Tolerance,"Similar",IF((G100&gt;M100)=(K100="Higher is better"),"Better","Worse")))))</f>
        <v>Worse</v>
      </c>
    </row>
    <row r="101" customFormat="false" ht="15" hidden="false" customHeight="false" outlineLevel="0" collapsed="false">
      <c r="A101" s="7" t="s">
        <v>48</v>
      </c>
      <c r="B101" s="8" t="s">
        <v>49</v>
      </c>
      <c r="C101" s="8" t="s">
        <v>47</v>
      </c>
      <c r="D101" s="8" t="s">
        <v>78</v>
      </c>
      <c r="E101" s="8" t="s">
        <v>88</v>
      </c>
      <c r="F101" s="8" t="s">
        <v>89</v>
      </c>
      <c r="G101" s="10" t="n">
        <v>3</v>
      </c>
      <c r="H101" s="8" t="s">
        <v>68</v>
      </c>
      <c r="I101" s="8" t="s">
        <v>39</v>
      </c>
      <c r="J101" s="8" t="s">
        <v>90</v>
      </c>
      <c r="K101" s="8" t="s">
        <v>83</v>
      </c>
      <c r="L101" s="10" t="n">
        <f aca="false">IF(COUNTIFS($A$2:$A$421,"45000",$E$2:$E$421,E101,$G$2:$G$421,"&lt;&gt;")=0,"",SUMIFS($G$2:$G$421,$A$2:$A$421,"45000",$E$2:$E$421,E101))</f>
        <v>3.24</v>
      </c>
      <c r="M101" s="10" t="n">
        <f aca="false">IF(COUNTIFS($A$2:$A$421,"00000",$E$2:$E$421,E101,$G$2:$G$421,"&lt;&gt;")=0,"",SUMIFS($G$2:$G$421,$A$2:$A$421,"00000",$E$2:$E$421,E101))</f>
        <v>3.65</v>
      </c>
      <c r="N101" s="8" t="str">
        <f aca="false">IF(C101&lt;&gt;"County","Not rated",IF(K101="Not rated","Not rated",IF(OR(G101="",L101=""),"No data",IF(ABS(G101-L101)/L101&lt;Tolerance,"Similar",IF((G101&gt;L101)=(K101="Higher is better"),"Better","Worse")))))</f>
        <v>Better</v>
      </c>
      <c r="O101" s="8" t="str">
        <f aca="false">IF(C101="Nation","Not rated",IF(K101="Not rated","Not rated",IF(OR(G101="",M101=""),"No data",IF(ABS(G101-M101)/M101&lt;Tolerance,"Similar",IF((G101&gt;M101)=(K101="Higher is better"),"Better","Worse")))))</f>
        <v>Better</v>
      </c>
    </row>
    <row r="102" customFormat="false" ht="15" hidden="false" customHeight="false" outlineLevel="0" collapsed="false">
      <c r="A102" s="7" t="s">
        <v>50</v>
      </c>
      <c r="B102" s="8" t="s">
        <v>51</v>
      </c>
      <c r="C102" s="8" t="s">
        <v>47</v>
      </c>
      <c r="D102" s="8" t="s">
        <v>78</v>
      </c>
      <c r="E102" s="8" t="s">
        <v>88</v>
      </c>
      <c r="F102" s="8" t="s">
        <v>89</v>
      </c>
      <c r="G102" s="10" t="n">
        <v>4.1</v>
      </c>
      <c r="H102" s="8" t="s">
        <v>68</v>
      </c>
      <c r="I102" s="8" t="s">
        <v>39</v>
      </c>
      <c r="J102" s="8" t="s">
        <v>90</v>
      </c>
      <c r="K102" s="8" t="s">
        <v>83</v>
      </c>
      <c r="L102" s="10" t="n">
        <f aca="false">IF(COUNTIFS($A$2:$A$421,"45000",$E$2:$E$421,E102,$G$2:$G$421,"&lt;&gt;")=0,"",SUMIFS($G$2:$G$421,$A$2:$A$421,"45000",$E$2:$E$421,E102))</f>
        <v>3.24</v>
      </c>
      <c r="M102" s="10" t="n">
        <f aca="false">IF(COUNTIFS($A$2:$A$421,"00000",$E$2:$E$421,E102,$G$2:$G$421,"&lt;&gt;")=0,"",SUMIFS($G$2:$G$421,$A$2:$A$421,"00000",$E$2:$E$421,E102))</f>
        <v>3.65</v>
      </c>
      <c r="N102" s="8" t="str">
        <f aca="false">IF(C102&lt;&gt;"County","Not rated",IF(K102="Not rated","Not rated",IF(OR(G102="",L102=""),"No data",IF(ABS(G102-L102)/L102&lt;Tolerance,"Similar",IF((G102&gt;L102)=(K102="Higher is better"),"Better","Worse")))))</f>
        <v>Worse</v>
      </c>
      <c r="O102" s="8" t="str">
        <f aca="false">IF(C102="Nation","Not rated",IF(K102="Not rated","Not rated",IF(OR(G102="",M102=""),"No data",IF(ABS(G102-M102)/M102&lt;Tolerance,"Similar",IF((G102&gt;M102)=(K102="Higher is better"),"Better","Worse")))))</f>
        <v>Worse</v>
      </c>
    </row>
    <row r="103" customFormat="false" ht="15" hidden="false" customHeight="false" outlineLevel="0" collapsed="false">
      <c r="A103" s="7" t="s">
        <v>52</v>
      </c>
      <c r="B103" s="8" t="s">
        <v>53</v>
      </c>
      <c r="C103" s="8" t="s">
        <v>47</v>
      </c>
      <c r="D103" s="8" t="s">
        <v>78</v>
      </c>
      <c r="E103" s="8" t="s">
        <v>88</v>
      </c>
      <c r="F103" s="8" t="s">
        <v>89</v>
      </c>
      <c r="G103" s="10" t="n">
        <v>2.8</v>
      </c>
      <c r="H103" s="8" t="s">
        <v>68</v>
      </c>
      <c r="I103" s="8" t="s">
        <v>39</v>
      </c>
      <c r="J103" s="8" t="s">
        <v>90</v>
      </c>
      <c r="K103" s="8" t="s">
        <v>83</v>
      </c>
      <c r="L103" s="10" t="n">
        <f aca="false">IF(COUNTIFS($A$2:$A$421,"45000",$E$2:$E$421,E103,$G$2:$G$421,"&lt;&gt;")=0,"",SUMIFS($G$2:$G$421,$A$2:$A$421,"45000",$E$2:$E$421,E103))</f>
        <v>3.24</v>
      </c>
      <c r="M103" s="10" t="n">
        <f aca="false">IF(COUNTIFS($A$2:$A$421,"00000",$E$2:$E$421,E103,$G$2:$G$421,"&lt;&gt;")=0,"",SUMIFS($G$2:$G$421,$A$2:$A$421,"00000",$E$2:$E$421,E103))</f>
        <v>3.65</v>
      </c>
      <c r="N103" s="8" t="str">
        <f aca="false">IF(C103&lt;&gt;"County","Not rated",IF(K103="Not rated","Not rated",IF(OR(G103="",L103=""),"No data",IF(ABS(G103-L103)/L103&lt;Tolerance,"Similar",IF((G103&gt;L103)=(K103="Higher is better"),"Better","Worse")))))</f>
        <v>Better</v>
      </c>
      <c r="O103" s="8" t="str">
        <f aca="false">IF(C103="Nation","Not rated",IF(K103="Not rated","Not rated",IF(OR(G103="",M103=""),"No data",IF(ABS(G103-M103)/M103&lt;Tolerance,"Similar",IF((G103&gt;M103)=(K103="Higher is better"),"Better","Worse")))))</f>
        <v>Better</v>
      </c>
    </row>
    <row r="104" customFormat="false" ht="15" hidden="false" customHeight="false" outlineLevel="0" collapsed="false">
      <c r="A104" s="7" t="s">
        <v>54</v>
      </c>
      <c r="B104" s="8" t="s">
        <v>55</v>
      </c>
      <c r="C104" s="8" t="s">
        <v>47</v>
      </c>
      <c r="D104" s="8" t="s">
        <v>78</v>
      </c>
      <c r="E104" s="8" t="s">
        <v>88</v>
      </c>
      <c r="F104" s="8" t="s">
        <v>89</v>
      </c>
      <c r="G104" s="10" t="n">
        <v>3.68</v>
      </c>
      <c r="H104" s="8" t="s">
        <v>68</v>
      </c>
      <c r="I104" s="8" t="s">
        <v>39</v>
      </c>
      <c r="J104" s="8" t="s">
        <v>90</v>
      </c>
      <c r="K104" s="8" t="s">
        <v>83</v>
      </c>
      <c r="L104" s="10" t="n">
        <f aca="false">IF(COUNTIFS($A$2:$A$421,"45000",$E$2:$E$421,E104,$G$2:$G$421,"&lt;&gt;")=0,"",SUMIFS($G$2:$G$421,$A$2:$A$421,"45000",$E$2:$E$421,E104))</f>
        <v>3.24</v>
      </c>
      <c r="M104" s="10" t="n">
        <f aca="false">IF(COUNTIFS($A$2:$A$421,"00000",$E$2:$E$421,E104,$G$2:$G$421,"&lt;&gt;")=0,"",SUMIFS($G$2:$G$421,$A$2:$A$421,"00000",$E$2:$E$421,E104))</f>
        <v>3.65</v>
      </c>
      <c r="N104" s="8" t="str">
        <f aca="false">IF(C104&lt;&gt;"County","Not rated",IF(K104="Not rated","Not rated",IF(OR(G104="",L104=""),"No data",IF(ABS(G104-L104)/L104&lt;Tolerance,"Similar",IF((G104&gt;L104)=(K104="Higher is better"),"Better","Worse")))))</f>
        <v>Worse</v>
      </c>
      <c r="O104" s="8" t="str">
        <f aca="false">IF(C104="Nation","Not rated",IF(K104="Not rated","Not rated",IF(OR(G104="",M104=""),"No data",IF(ABS(G104-M104)/M104&lt;Tolerance,"Similar",IF((G104&gt;M104)=(K104="Higher is better"),"Better","Worse")))))</f>
        <v>Similar</v>
      </c>
    </row>
    <row r="105" customFormat="false" ht="15" hidden="false" customHeight="false" outlineLevel="0" collapsed="false">
      <c r="A105" s="7" t="s">
        <v>56</v>
      </c>
      <c r="B105" s="8" t="s">
        <v>57</v>
      </c>
      <c r="C105" s="8" t="s">
        <v>47</v>
      </c>
      <c r="D105" s="8" t="s">
        <v>78</v>
      </c>
      <c r="E105" s="8" t="s">
        <v>88</v>
      </c>
      <c r="F105" s="8" t="s">
        <v>89</v>
      </c>
      <c r="G105" s="10" t="n">
        <v>3.37</v>
      </c>
      <c r="H105" s="8" t="s">
        <v>68</v>
      </c>
      <c r="I105" s="8" t="s">
        <v>39</v>
      </c>
      <c r="J105" s="8" t="s">
        <v>90</v>
      </c>
      <c r="K105" s="8" t="s">
        <v>83</v>
      </c>
      <c r="L105" s="10" t="n">
        <f aca="false">IF(COUNTIFS($A$2:$A$421,"45000",$E$2:$E$421,E105,$G$2:$G$421,"&lt;&gt;")=0,"",SUMIFS($G$2:$G$421,$A$2:$A$421,"45000",$E$2:$E$421,E105))</f>
        <v>3.24</v>
      </c>
      <c r="M105" s="10" t="n">
        <f aca="false">IF(COUNTIFS($A$2:$A$421,"00000",$E$2:$E$421,E105,$G$2:$G$421,"&lt;&gt;")=0,"",SUMIFS($G$2:$G$421,$A$2:$A$421,"00000",$E$2:$E$421,E105))</f>
        <v>3.65</v>
      </c>
      <c r="N105" s="8" t="str">
        <f aca="false">IF(C105&lt;&gt;"County","Not rated",IF(K105="Not rated","Not rated",IF(OR(G105="",L105=""),"No data",IF(ABS(G105-L105)/L105&lt;Tolerance,"Similar",IF((G105&gt;L105)=(K105="Higher is better"),"Better","Worse")))))</f>
        <v>Similar</v>
      </c>
      <c r="O105" s="8" t="str">
        <f aca="false">IF(C105="Nation","Not rated",IF(K105="Not rated","Not rated",IF(OR(G105="",M105=""),"No data",IF(ABS(G105-M105)/M105&lt;Tolerance,"Similar",IF((G105&gt;M105)=(K105="Higher is better"),"Better","Worse")))))</f>
        <v>Better</v>
      </c>
    </row>
    <row r="106" customFormat="false" ht="15" hidden="false" customHeight="false" outlineLevel="0" collapsed="false">
      <c r="A106" s="7" t="s">
        <v>58</v>
      </c>
      <c r="B106" s="8" t="s">
        <v>59</v>
      </c>
      <c r="C106" s="8" t="s">
        <v>47</v>
      </c>
      <c r="D106" s="8" t="s">
        <v>78</v>
      </c>
      <c r="E106" s="8" t="s">
        <v>88</v>
      </c>
      <c r="F106" s="8" t="s">
        <v>89</v>
      </c>
      <c r="G106" s="10" t="n">
        <v>3.08</v>
      </c>
      <c r="H106" s="8" t="s">
        <v>68</v>
      </c>
      <c r="I106" s="8" t="s">
        <v>39</v>
      </c>
      <c r="J106" s="8" t="s">
        <v>90</v>
      </c>
      <c r="K106" s="8" t="s">
        <v>83</v>
      </c>
      <c r="L106" s="10" t="n">
        <f aca="false">IF(COUNTIFS($A$2:$A$421,"45000",$E$2:$E$421,E106,$G$2:$G$421,"&lt;&gt;")=0,"",SUMIFS($G$2:$G$421,$A$2:$A$421,"45000",$E$2:$E$421,E106))</f>
        <v>3.24</v>
      </c>
      <c r="M106" s="10" t="n">
        <f aca="false">IF(COUNTIFS($A$2:$A$421,"00000",$E$2:$E$421,E106,$G$2:$G$421,"&lt;&gt;")=0,"",SUMIFS($G$2:$G$421,$A$2:$A$421,"00000",$E$2:$E$421,E106))</f>
        <v>3.65</v>
      </c>
      <c r="N106" s="8" t="str">
        <f aca="false">IF(C106&lt;&gt;"County","Not rated",IF(K106="Not rated","Not rated",IF(OR(G106="",L106=""),"No data",IF(ABS(G106-L106)/L106&lt;Tolerance,"Similar",IF((G106&gt;L106)=(K106="Higher is better"),"Better","Worse")))))</f>
        <v>Similar</v>
      </c>
      <c r="O106" s="8" t="str">
        <f aca="false">IF(C106="Nation","Not rated",IF(K106="Not rated","Not rated",IF(OR(G106="",M106=""),"No data",IF(ABS(G106-M106)/M106&lt;Tolerance,"Similar",IF((G106&gt;M106)=(K106="Higher is better"),"Better","Worse")))))</f>
        <v>Better</v>
      </c>
    </row>
    <row r="107" customFormat="false" ht="15" hidden="false" customHeight="false" outlineLevel="0" collapsed="false">
      <c r="A107" s="7" t="s">
        <v>60</v>
      </c>
      <c r="B107" s="8" t="s">
        <v>61</v>
      </c>
      <c r="C107" s="8" t="s">
        <v>47</v>
      </c>
      <c r="D107" s="8" t="s">
        <v>78</v>
      </c>
      <c r="E107" s="8" t="s">
        <v>88</v>
      </c>
      <c r="F107" s="8" t="s">
        <v>89</v>
      </c>
      <c r="G107" s="10" t="n">
        <v>3.1</v>
      </c>
      <c r="H107" s="8" t="s">
        <v>68</v>
      </c>
      <c r="I107" s="8" t="s">
        <v>39</v>
      </c>
      <c r="J107" s="8" t="s">
        <v>90</v>
      </c>
      <c r="K107" s="8" t="s">
        <v>83</v>
      </c>
      <c r="L107" s="10" t="n">
        <f aca="false">IF(COUNTIFS($A$2:$A$421,"45000",$E$2:$E$421,E107,$G$2:$G$421,"&lt;&gt;")=0,"",SUMIFS($G$2:$G$421,$A$2:$A$421,"45000",$E$2:$E$421,E107))</f>
        <v>3.24</v>
      </c>
      <c r="M107" s="10" t="n">
        <f aca="false">IF(COUNTIFS($A$2:$A$421,"00000",$E$2:$E$421,E107,$G$2:$G$421,"&lt;&gt;")=0,"",SUMIFS($G$2:$G$421,$A$2:$A$421,"00000",$E$2:$E$421,E107))</f>
        <v>3.65</v>
      </c>
      <c r="N107" s="8" t="str">
        <f aca="false">IF(C107&lt;&gt;"County","Not rated",IF(K107="Not rated","Not rated",IF(OR(G107="",L107=""),"No data",IF(ABS(G107-L107)/L107&lt;Tolerance,"Similar",IF((G107&gt;L107)=(K107="Higher is better"),"Better","Worse")))))</f>
        <v>Similar</v>
      </c>
      <c r="O107" s="8" t="str">
        <f aca="false">IF(C107="Nation","Not rated",IF(K107="Not rated","Not rated",IF(OR(G107="",M107=""),"No data",IF(ABS(G107-M107)/M107&lt;Tolerance,"Similar",IF((G107&gt;M107)=(K107="Higher is better"),"Better","Worse")))))</f>
        <v>Better</v>
      </c>
    </row>
    <row r="108" customFormat="false" ht="15" hidden="false" customHeight="false" outlineLevel="0" collapsed="false">
      <c r="A108" s="7" t="s">
        <v>62</v>
      </c>
      <c r="B108" s="8" t="s">
        <v>63</v>
      </c>
      <c r="C108" s="8" t="s">
        <v>47</v>
      </c>
      <c r="D108" s="8" t="s">
        <v>78</v>
      </c>
      <c r="E108" s="8" t="s">
        <v>88</v>
      </c>
      <c r="F108" s="8" t="s">
        <v>89</v>
      </c>
      <c r="G108" s="10" t="n">
        <v>3.15</v>
      </c>
      <c r="H108" s="8" t="s">
        <v>68</v>
      </c>
      <c r="I108" s="8" t="s">
        <v>39</v>
      </c>
      <c r="J108" s="8" t="s">
        <v>90</v>
      </c>
      <c r="K108" s="8" t="s">
        <v>83</v>
      </c>
      <c r="L108" s="10" t="n">
        <f aca="false">IF(COUNTIFS($A$2:$A$421,"45000",$E$2:$E$421,E108,$G$2:$G$421,"&lt;&gt;")=0,"",SUMIFS($G$2:$G$421,$A$2:$A$421,"45000",$E$2:$E$421,E108))</f>
        <v>3.24</v>
      </c>
      <c r="M108" s="10" t="n">
        <f aca="false">IF(COUNTIFS($A$2:$A$421,"00000",$E$2:$E$421,E108,$G$2:$G$421,"&lt;&gt;")=0,"",SUMIFS($G$2:$G$421,$A$2:$A$421,"00000",$E$2:$E$421,E108))</f>
        <v>3.65</v>
      </c>
      <c r="N108" s="8" t="str">
        <f aca="false">IF(C108&lt;&gt;"County","Not rated",IF(K108="Not rated","Not rated",IF(OR(G108="",L108=""),"No data",IF(ABS(G108-L108)/L108&lt;Tolerance,"Similar",IF((G108&gt;L108)=(K108="Higher is better"),"Better","Worse")))))</f>
        <v>Similar</v>
      </c>
      <c r="O108" s="8" t="str">
        <f aca="false">IF(C108="Nation","Not rated",IF(K108="Not rated","Not rated",IF(OR(G108="",M108=""),"No data",IF(ABS(G108-M108)/M108&lt;Tolerance,"Similar",IF((G108&gt;M108)=(K108="Higher is better"),"Better","Worse")))))</f>
        <v>Better</v>
      </c>
    </row>
    <row r="109" customFormat="false" ht="15" hidden="false" customHeight="false" outlineLevel="0" collapsed="false">
      <c r="A109" s="7" t="s">
        <v>64</v>
      </c>
      <c r="B109" s="8" t="s">
        <v>65</v>
      </c>
      <c r="C109" s="8" t="s">
        <v>47</v>
      </c>
      <c r="D109" s="8" t="s">
        <v>78</v>
      </c>
      <c r="E109" s="8" t="s">
        <v>88</v>
      </c>
      <c r="F109" s="8" t="s">
        <v>89</v>
      </c>
      <c r="G109" s="10" t="n">
        <v>4.71</v>
      </c>
      <c r="H109" s="8" t="s">
        <v>68</v>
      </c>
      <c r="I109" s="8" t="s">
        <v>39</v>
      </c>
      <c r="J109" s="8" t="s">
        <v>90</v>
      </c>
      <c r="K109" s="8" t="s">
        <v>83</v>
      </c>
      <c r="L109" s="10" t="n">
        <f aca="false">IF(COUNTIFS($A$2:$A$421,"45000",$E$2:$E$421,E109,$G$2:$G$421,"&lt;&gt;")=0,"",SUMIFS($G$2:$G$421,$A$2:$A$421,"45000",$E$2:$E$421,E109))</f>
        <v>3.24</v>
      </c>
      <c r="M109" s="10" t="n">
        <f aca="false">IF(COUNTIFS($A$2:$A$421,"00000",$E$2:$E$421,E109,$G$2:$G$421,"&lt;&gt;")=0,"",SUMIFS($G$2:$G$421,$A$2:$A$421,"00000",$E$2:$E$421,E109))</f>
        <v>3.65</v>
      </c>
      <c r="N109" s="8" t="str">
        <f aca="false">IF(C109&lt;&gt;"County","Not rated",IF(K109="Not rated","Not rated",IF(OR(G109="",L109=""),"No data",IF(ABS(G109-L109)/L109&lt;Tolerance,"Similar",IF((G109&gt;L109)=(K109="Higher is better"),"Better","Worse")))))</f>
        <v>Worse</v>
      </c>
      <c r="O109" s="8" t="str">
        <f aca="false">IF(C109="Nation","Not rated",IF(K109="Not rated","Not rated",IF(OR(G109="",M109=""),"No data",IF(ABS(G109-M109)/M109&lt;Tolerance,"Similar",IF((G109&gt;M109)=(K109="Higher is better"),"Better","Worse")))))</f>
        <v>Worse</v>
      </c>
    </row>
    <row r="110" customFormat="false" ht="15" hidden="false" customHeight="false" outlineLevel="0" collapsed="false">
      <c r="A110" s="7" t="s">
        <v>32</v>
      </c>
      <c r="B110" s="8" t="s">
        <v>33</v>
      </c>
      <c r="C110" s="8" t="s">
        <v>34</v>
      </c>
      <c r="D110" s="8" t="s">
        <v>78</v>
      </c>
      <c r="E110" s="8" t="s">
        <v>91</v>
      </c>
      <c r="F110" s="8" t="s">
        <v>92</v>
      </c>
      <c r="G110" s="10" t="n">
        <v>10.23</v>
      </c>
      <c r="H110" s="8" t="s">
        <v>68</v>
      </c>
      <c r="I110" s="8" t="s">
        <v>93</v>
      </c>
      <c r="J110" s="8" t="s">
        <v>94</v>
      </c>
      <c r="K110" s="8" t="s">
        <v>83</v>
      </c>
      <c r="L110" s="10" t="n">
        <f aca="false">IF(COUNTIFS($A$2:$A$421,"45000",$E$2:$E$421,E110,$G$2:$G$421,"&lt;&gt;")=0,"",SUMIFS($G$2:$G$421,$A$2:$A$421,"45000",$E$2:$E$421,E110))</f>
        <v>12.26</v>
      </c>
      <c r="M110" s="10" t="n">
        <f aca="false">IF(COUNTIFS($A$2:$A$421,"00000",$E$2:$E$421,E110,$G$2:$G$421,"&lt;&gt;")=0,"",SUMIFS($G$2:$G$421,$A$2:$A$421,"00000",$E$2:$E$421,E110))</f>
        <v>10.23</v>
      </c>
      <c r="N110" s="8" t="str">
        <f aca="false">IF(C110&lt;&gt;"County","Not rated",IF(K110="Not rated","Not rated",IF(OR(G110="",L110=""),"No data",IF(ABS(G110-L110)/L110&lt;Tolerance,"Similar",IF((G110&gt;L110)=(K110="Higher is better"),"Better","Worse")))))</f>
        <v>Not rated</v>
      </c>
      <c r="O110" s="8" t="str">
        <f aca="false">IF(C110="Nation","Not rated",IF(K110="Not rated","Not rated",IF(OR(G110="",M110=""),"No data",IF(ABS(G110-M110)/M110&lt;Tolerance,"Similar",IF((G110&gt;M110)=(K110="Higher is better"),"Better","Worse")))))</f>
        <v>Not rated</v>
      </c>
    </row>
    <row r="111" customFormat="false" ht="15" hidden="false" customHeight="false" outlineLevel="0" collapsed="false">
      <c r="A111" s="7" t="s">
        <v>42</v>
      </c>
      <c r="B111" s="8" t="s">
        <v>43</v>
      </c>
      <c r="C111" s="8" t="s">
        <v>44</v>
      </c>
      <c r="D111" s="8" t="s">
        <v>78</v>
      </c>
      <c r="E111" s="8" t="s">
        <v>91</v>
      </c>
      <c r="F111" s="8" t="s">
        <v>92</v>
      </c>
      <c r="G111" s="10" t="n">
        <v>12.26</v>
      </c>
      <c r="H111" s="8" t="s">
        <v>68</v>
      </c>
      <c r="I111" s="8" t="s">
        <v>93</v>
      </c>
      <c r="J111" s="8" t="s">
        <v>94</v>
      </c>
      <c r="K111" s="8" t="s">
        <v>83</v>
      </c>
      <c r="L111" s="10" t="n">
        <f aca="false">IF(COUNTIFS($A$2:$A$421,"45000",$E$2:$E$421,E111,$G$2:$G$421,"&lt;&gt;")=0,"",SUMIFS($G$2:$G$421,$A$2:$A$421,"45000",$E$2:$E$421,E111))</f>
        <v>12.26</v>
      </c>
      <c r="M111" s="10" t="n">
        <f aca="false">IF(COUNTIFS($A$2:$A$421,"00000",$E$2:$E$421,E111,$G$2:$G$421,"&lt;&gt;")=0,"",SUMIFS($G$2:$G$421,$A$2:$A$421,"00000",$E$2:$E$421,E111))</f>
        <v>10.23</v>
      </c>
      <c r="N111" s="8" t="str">
        <f aca="false">IF(C111&lt;&gt;"County","Not rated",IF(K111="Not rated","Not rated",IF(OR(G111="",L111=""),"No data",IF(ABS(G111-L111)/L111&lt;Tolerance,"Similar",IF((G111&gt;L111)=(K111="Higher is better"),"Better","Worse")))))</f>
        <v>Not rated</v>
      </c>
      <c r="O111" s="8" t="str">
        <f aca="false">IF(C111="Nation","Not rated",IF(K111="Not rated","Not rated",IF(OR(G111="",M111=""),"No data",IF(ABS(G111-M111)/M111&lt;Tolerance,"Similar",IF((G111&gt;M111)=(K111="Higher is better"),"Better","Worse")))))</f>
        <v>Worse</v>
      </c>
    </row>
    <row r="112" customFormat="false" ht="15" hidden="false" customHeight="false" outlineLevel="0" collapsed="false">
      <c r="A112" s="7" t="s">
        <v>45</v>
      </c>
      <c r="B112" s="8" t="s">
        <v>46</v>
      </c>
      <c r="C112" s="8" t="s">
        <v>47</v>
      </c>
      <c r="D112" s="8" t="s">
        <v>78</v>
      </c>
      <c r="E112" s="8" t="s">
        <v>91</v>
      </c>
      <c r="F112" s="8" t="s">
        <v>92</v>
      </c>
      <c r="G112" s="10" t="n">
        <v>13.25</v>
      </c>
      <c r="H112" s="8" t="s">
        <v>68</v>
      </c>
      <c r="I112" s="8" t="s">
        <v>93</v>
      </c>
      <c r="J112" s="8" t="s">
        <v>94</v>
      </c>
      <c r="K112" s="8" t="s">
        <v>83</v>
      </c>
      <c r="L112" s="10" t="n">
        <f aca="false">IF(COUNTIFS($A$2:$A$421,"45000",$E$2:$E$421,E112,$G$2:$G$421,"&lt;&gt;")=0,"",SUMIFS($G$2:$G$421,$A$2:$A$421,"45000",$E$2:$E$421,E112))</f>
        <v>12.26</v>
      </c>
      <c r="M112" s="10" t="n">
        <f aca="false">IF(COUNTIFS($A$2:$A$421,"00000",$E$2:$E$421,E112,$G$2:$G$421,"&lt;&gt;")=0,"",SUMIFS($G$2:$G$421,$A$2:$A$421,"00000",$E$2:$E$421,E112))</f>
        <v>10.23</v>
      </c>
      <c r="N112" s="8" t="str">
        <f aca="false">IF(C112&lt;&gt;"County","Not rated",IF(K112="Not rated","Not rated",IF(OR(G112="",L112=""),"No data",IF(ABS(G112-L112)/L112&lt;Tolerance,"Similar",IF((G112&gt;L112)=(K112="Higher is better"),"Better","Worse")))))</f>
        <v>Worse</v>
      </c>
      <c r="O112" s="8" t="str">
        <f aca="false">IF(C112="Nation","Not rated",IF(K112="Not rated","Not rated",IF(OR(G112="",M112=""),"No data",IF(ABS(G112-M112)/M112&lt;Tolerance,"Similar",IF((G112&gt;M112)=(K112="Higher is better"),"Better","Worse")))))</f>
        <v>Worse</v>
      </c>
    </row>
    <row r="113" customFormat="false" ht="15" hidden="false" customHeight="false" outlineLevel="0" collapsed="false">
      <c r="A113" s="7" t="s">
        <v>48</v>
      </c>
      <c r="B113" s="8" t="s">
        <v>49</v>
      </c>
      <c r="C113" s="8" t="s">
        <v>47</v>
      </c>
      <c r="D113" s="8" t="s">
        <v>78</v>
      </c>
      <c r="E113" s="8" t="s">
        <v>91</v>
      </c>
      <c r="F113" s="8" t="s">
        <v>92</v>
      </c>
      <c r="G113" s="10" t="n">
        <v>13.16</v>
      </c>
      <c r="H113" s="8" t="s">
        <v>68</v>
      </c>
      <c r="I113" s="8" t="s">
        <v>93</v>
      </c>
      <c r="J113" s="8" t="s">
        <v>94</v>
      </c>
      <c r="K113" s="8" t="s">
        <v>83</v>
      </c>
      <c r="L113" s="10" t="n">
        <f aca="false">IF(COUNTIFS($A$2:$A$421,"45000",$E$2:$E$421,E113,$G$2:$G$421,"&lt;&gt;")=0,"",SUMIFS($G$2:$G$421,$A$2:$A$421,"45000",$E$2:$E$421,E113))</f>
        <v>12.26</v>
      </c>
      <c r="M113" s="10" t="n">
        <f aca="false">IF(COUNTIFS($A$2:$A$421,"00000",$E$2:$E$421,E113,$G$2:$G$421,"&lt;&gt;")=0,"",SUMIFS($G$2:$G$421,$A$2:$A$421,"00000",$E$2:$E$421,E113))</f>
        <v>10.23</v>
      </c>
      <c r="N113" s="8" t="str">
        <f aca="false">IF(C113&lt;&gt;"County","Not rated",IF(K113="Not rated","Not rated",IF(OR(G113="",L113=""),"No data",IF(ABS(G113-L113)/L113&lt;Tolerance,"Similar",IF((G113&gt;L113)=(K113="Higher is better"),"Better","Worse")))))</f>
        <v>Worse</v>
      </c>
      <c r="O113" s="8" t="str">
        <f aca="false">IF(C113="Nation","Not rated",IF(K113="Not rated","Not rated",IF(OR(G113="",M113=""),"No data",IF(ABS(G113-M113)/M113&lt;Tolerance,"Similar",IF((G113&gt;M113)=(K113="Higher is better"),"Better","Worse")))))</f>
        <v>Worse</v>
      </c>
    </row>
    <row r="114" customFormat="false" ht="15" hidden="false" customHeight="false" outlineLevel="0" collapsed="false">
      <c r="A114" s="7" t="s">
        <v>50</v>
      </c>
      <c r="B114" s="8" t="s">
        <v>51</v>
      </c>
      <c r="C114" s="8" t="s">
        <v>47</v>
      </c>
      <c r="D114" s="8" t="s">
        <v>78</v>
      </c>
      <c r="E114" s="8" t="s">
        <v>91</v>
      </c>
      <c r="F114" s="8" t="s">
        <v>92</v>
      </c>
      <c r="G114" s="10" t="n">
        <v>13.26</v>
      </c>
      <c r="H114" s="8" t="s">
        <v>68</v>
      </c>
      <c r="I114" s="8" t="s">
        <v>93</v>
      </c>
      <c r="J114" s="8" t="s">
        <v>94</v>
      </c>
      <c r="K114" s="8" t="s">
        <v>83</v>
      </c>
      <c r="L114" s="10" t="n">
        <f aca="false">IF(COUNTIFS($A$2:$A$421,"45000",$E$2:$E$421,E114,$G$2:$G$421,"&lt;&gt;")=0,"",SUMIFS($G$2:$G$421,$A$2:$A$421,"45000",$E$2:$E$421,E114))</f>
        <v>12.26</v>
      </c>
      <c r="M114" s="10" t="n">
        <f aca="false">IF(COUNTIFS($A$2:$A$421,"00000",$E$2:$E$421,E114,$G$2:$G$421,"&lt;&gt;")=0,"",SUMIFS($G$2:$G$421,$A$2:$A$421,"00000",$E$2:$E$421,E114))</f>
        <v>10.23</v>
      </c>
      <c r="N114" s="8" t="str">
        <f aca="false">IF(C114&lt;&gt;"County","Not rated",IF(K114="Not rated","Not rated",IF(OR(G114="",L114=""),"No data",IF(ABS(G114-L114)/L114&lt;Tolerance,"Similar",IF((G114&gt;L114)=(K114="Higher is better"),"Better","Worse")))))</f>
        <v>Worse</v>
      </c>
      <c r="O114" s="8" t="str">
        <f aca="false">IF(C114="Nation","Not rated",IF(K114="Not rated","Not rated",IF(OR(G114="",M114=""),"No data",IF(ABS(G114-M114)/M114&lt;Tolerance,"Similar",IF((G114&gt;M114)=(K114="Higher is better"),"Better","Worse")))))</f>
        <v>Worse</v>
      </c>
    </row>
    <row r="115" customFormat="false" ht="15" hidden="false" customHeight="false" outlineLevel="0" collapsed="false">
      <c r="A115" s="7" t="s">
        <v>52</v>
      </c>
      <c r="B115" s="8" t="s">
        <v>53</v>
      </c>
      <c r="C115" s="8" t="s">
        <v>47</v>
      </c>
      <c r="D115" s="8" t="s">
        <v>78</v>
      </c>
      <c r="E115" s="8" t="s">
        <v>91</v>
      </c>
      <c r="F115" s="8" t="s">
        <v>92</v>
      </c>
      <c r="G115" s="10" t="n">
        <v>12.18</v>
      </c>
      <c r="H115" s="8" t="s">
        <v>68</v>
      </c>
      <c r="I115" s="8" t="s">
        <v>93</v>
      </c>
      <c r="J115" s="8" t="s">
        <v>94</v>
      </c>
      <c r="K115" s="8" t="s">
        <v>83</v>
      </c>
      <c r="L115" s="10" t="n">
        <f aca="false">IF(COUNTIFS($A$2:$A$421,"45000",$E$2:$E$421,E115,$G$2:$G$421,"&lt;&gt;")=0,"",SUMIFS($G$2:$G$421,$A$2:$A$421,"45000",$E$2:$E$421,E115))</f>
        <v>12.26</v>
      </c>
      <c r="M115" s="10" t="n">
        <f aca="false">IF(COUNTIFS($A$2:$A$421,"00000",$E$2:$E$421,E115,$G$2:$G$421,"&lt;&gt;")=0,"",SUMIFS($G$2:$G$421,$A$2:$A$421,"00000",$E$2:$E$421,E115))</f>
        <v>10.23</v>
      </c>
      <c r="N115" s="8" t="str">
        <f aca="false">IF(C115&lt;&gt;"County","Not rated",IF(K115="Not rated","Not rated",IF(OR(G115="",L115=""),"No data",IF(ABS(G115-L115)/L115&lt;Tolerance,"Similar",IF((G115&gt;L115)=(K115="Higher is better"),"Better","Worse")))))</f>
        <v>Similar</v>
      </c>
      <c r="O115" s="8" t="str">
        <f aca="false">IF(C115="Nation","Not rated",IF(K115="Not rated","Not rated",IF(OR(G115="",M115=""),"No data",IF(ABS(G115-M115)/M115&lt;Tolerance,"Similar",IF((G115&gt;M115)=(K115="Higher is better"),"Better","Worse")))))</f>
        <v>Worse</v>
      </c>
    </row>
    <row r="116" customFormat="false" ht="15" hidden="false" customHeight="false" outlineLevel="0" collapsed="false">
      <c r="A116" s="7" t="s">
        <v>54</v>
      </c>
      <c r="B116" s="8" t="s">
        <v>55</v>
      </c>
      <c r="C116" s="8" t="s">
        <v>47</v>
      </c>
      <c r="D116" s="8" t="s">
        <v>78</v>
      </c>
      <c r="E116" s="8" t="s">
        <v>91</v>
      </c>
      <c r="F116" s="8" t="s">
        <v>92</v>
      </c>
      <c r="G116" s="10" t="n">
        <v>13.84</v>
      </c>
      <c r="H116" s="8" t="s">
        <v>68</v>
      </c>
      <c r="I116" s="8" t="s">
        <v>93</v>
      </c>
      <c r="J116" s="8" t="s">
        <v>94</v>
      </c>
      <c r="K116" s="8" t="s">
        <v>83</v>
      </c>
      <c r="L116" s="10" t="n">
        <f aca="false">IF(COUNTIFS($A$2:$A$421,"45000",$E$2:$E$421,E116,$G$2:$G$421,"&lt;&gt;")=0,"",SUMIFS($G$2:$G$421,$A$2:$A$421,"45000",$E$2:$E$421,E116))</f>
        <v>12.26</v>
      </c>
      <c r="M116" s="10" t="n">
        <f aca="false">IF(COUNTIFS($A$2:$A$421,"00000",$E$2:$E$421,E116,$G$2:$G$421,"&lt;&gt;")=0,"",SUMIFS($G$2:$G$421,$A$2:$A$421,"00000",$E$2:$E$421,E116))</f>
        <v>10.23</v>
      </c>
      <c r="N116" s="8" t="str">
        <f aca="false">IF(C116&lt;&gt;"County","Not rated",IF(K116="Not rated","Not rated",IF(OR(G116="",L116=""),"No data",IF(ABS(G116-L116)/L116&lt;Tolerance,"Similar",IF((G116&gt;L116)=(K116="Higher is better"),"Better","Worse")))))</f>
        <v>Worse</v>
      </c>
      <c r="O116" s="8" t="str">
        <f aca="false">IF(C116="Nation","Not rated",IF(K116="Not rated","Not rated",IF(OR(G116="",M116=""),"No data",IF(ABS(G116-M116)/M116&lt;Tolerance,"Similar",IF((G116&gt;M116)=(K116="Higher is better"),"Better","Worse")))))</f>
        <v>Worse</v>
      </c>
    </row>
    <row r="117" customFormat="false" ht="15" hidden="false" customHeight="false" outlineLevel="0" collapsed="false">
      <c r="A117" s="7" t="s">
        <v>56</v>
      </c>
      <c r="B117" s="8" t="s">
        <v>57</v>
      </c>
      <c r="C117" s="8" t="s">
        <v>47</v>
      </c>
      <c r="D117" s="8" t="s">
        <v>78</v>
      </c>
      <c r="E117" s="8" t="s">
        <v>91</v>
      </c>
      <c r="F117" s="8" t="s">
        <v>92</v>
      </c>
      <c r="G117" s="10" t="n">
        <v>14.28</v>
      </c>
      <c r="H117" s="8" t="s">
        <v>68</v>
      </c>
      <c r="I117" s="8" t="s">
        <v>93</v>
      </c>
      <c r="J117" s="8" t="s">
        <v>94</v>
      </c>
      <c r="K117" s="8" t="s">
        <v>83</v>
      </c>
      <c r="L117" s="10" t="n">
        <f aca="false">IF(COUNTIFS($A$2:$A$421,"45000",$E$2:$E$421,E117,$G$2:$G$421,"&lt;&gt;")=0,"",SUMIFS($G$2:$G$421,$A$2:$A$421,"45000",$E$2:$E$421,E117))</f>
        <v>12.26</v>
      </c>
      <c r="M117" s="10" t="n">
        <f aca="false">IF(COUNTIFS($A$2:$A$421,"00000",$E$2:$E$421,E117,$G$2:$G$421,"&lt;&gt;")=0,"",SUMIFS($G$2:$G$421,$A$2:$A$421,"00000",$E$2:$E$421,E117))</f>
        <v>10.23</v>
      </c>
      <c r="N117" s="8" t="str">
        <f aca="false">IF(C117&lt;&gt;"County","Not rated",IF(K117="Not rated","Not rated",IF(OR(G117="",L117=""),"No data",IF(ABS(G117-L117)/L117&lt;Tolerance,"Similar",IF((G117&gt;L117)=(K117="Higher is better"),"Better","Worse")))))</f>
        <v>Worse</v>
      </c>
      <c r="O117" s="8" t="str">
        <f aca="false">IF(C117="Nation","Not rated",IF(K117="Not rated","Not rated",IF(OR(G117="",M117=""),"No data",IF(ABS(G117-M117)/M117&lt;Tolerance,"Similar",IF((G117&gt;M117)=(K117="Higher is better"),"Better","Worse")))))</f>
        <v>Worse</v>
      </c>
    </row>
    <row r="118" customFormat="false" ht="15" hidden="false" customHeight="false" outlineLevel="0" collapsed="false">
      <c r="A118" s="7" t="s">
        <v>58</v>
      </c>
      <c r="B118" s="8" t="s">
        <v>59</v>
      </c>
      <c r="C118" s="8" t="s">
        <v>47</v>
      </c>
      <c r="D118" s="8" t="s">
        <v>78</v>
      </c>
      <c r="E118" s="8" t="s">
        <v>91</v>
      </c>
      <c r="F118" s="8" t="s">
        <v>92</v>
      </c>
      <c r="G118" s="10" t="n">
        <v>14.3</v>
      </c>
      <c r="H118" s="8" t="s">
        <v>68</v>
      </c>
      <c r="I118" s="8" t="s">
        <v>93</v>
      </c>
      <c r="J118" s="8" t="s">
        <v>94</v>
      </c>
      <c r="K118" s="8" t="s">
        <v>83</v>
      </c>
      <c r="L118" s="10" t="n">
        <f aca="false">IF(COUNTIFS($A$2:$A$421,"45000",$E$2:$E$421,E118,$G$2:$G$421,"&lt;&gt;")=0,"",SUMIFS($G$2:$G$421,$A$2:$A$421,"45000",$E$2:$E$421,E118))</f>
        <v>12.26</v>
      </c>
      <c r="M118" s="10" t="n">
        <f aca="false">IF(COUNTIFS($A$2:$A$421,"00000",$E$2:$E$421,E118,$G$2:$G$421,"&lt;&gt;")=0,"",SUMIFS($G$2:$G$421,$A$2:$A$421,"00000",$E$2:$E$421,E118))</f>
        <v>10.23</v>
      </c>
      <c r="N118" s="8" t="str">
        <f aca="false">IF(C118&lt;&gt;"County","Not rated",IF(K118="Not rated","Not rated",IF(OR(G118="",L118=""),"No data",IF(ABS(G118-L118)/L118&lt;Tolerance,"Similar",IF((G118&gt;L118)=(K118="Higher is better"),"Better","Worse")))))</f>
        <v>Worse</v>
      </c>
      <c r="O118" s="8" t="str">
        <f aca="false">IF(C118="Nation","Not rated",IF(K118="Not rated","Not rated",IF(OR(G118="",M118=""),"No data",IF(ABS(G118-M118)/M118&lt;Tolerance,"Similar",IF((G118&gt;M118)=(K118="Higher is better"),"Better","Worse")))))</f>
        <v>Worse</v>
      </c>
    </row>
    <row r="119" customFormat="false" ht="15" hidden="false" customHeight="false" outlineLevel="0" collapsed="false">
      <c r="A119" s="7" t="s">
        <v>60</v>
      </c>
      <c r="B119" s="8" t="s">
        <v>61</v>
      </c>
      <c r="C119" s="8" t="s">
        <v>47</v>
      </c>
      <c r="D119" s="8" t="s">
        <v>78</v>
      </c>
      <c r="E119" s="8" t="s">
        <v>91</v>
      </c>
      <c r="F119" s="8" t="s">
        <v>92</v>
      </c>
      <c r="G119" s="10" t="n">
        <v>12.98</v>
      </c>
      <c r="H119" s="8" t="s">
        <v>68</v>
      </c>
      <c r="I119" s="8" t="s">
        <v>93</v>
      </c>
      <c r="J119" s="8" t="s">
        <v>94</v>
      </c>
      <c r="K119" s="8" t="s">
        <v>83</v>
      </c>
      <c r="L119" s="10" t="n">
        <f aca="false">IF(COUNTIFS($A$2:$A$421,"45000",$E$2:$E$421,E119,$G$2:$G$421,"&lt;&gt;")=0,"",SUMIFS($G$2:$G$421,$A$2:$A$421,"45000",$E$2:$E$421,E119))</f>
        <v>12.26</v>
      </c>
      <c r="M119" s="10" t="n">
        <f aca="false">IF(COUNTIFS($A$2:$A$421,"00000",$E$2:$E$421,E119,$G$2:$G$421,"&lt;&gt;")=0,"",SUMIFS($G$2:$G$421,$A$2:$A$421,"00000",$E$2:$E$421,E119))</f>
        <v>10.23</v>
      </c>
      <c r="N119" s="8" t="str">
        <f aca="false">IF(C119&lt;&gt;"County","Not rated",IF(K119="Not rated","Not rated",IF(OR(G119="",L119=""),"No data",IF(ABS(G119-L119)/L119&lt;Tolerance,"Similar",IF((G119&gt;L119)=(K119="Higher is better"),"Better","Worse")))))</f>
        <v>Worse</v>
      </c>
      <c r="O119" s="8" t="str">
        <f aca="false">IF(C119="Nation","Not rated",IF(K119="Not rated","Not rated",IF(OR(G119="",M119=""),"No data",IF(ABS(G119-M119)/M119&lt;Tolerance,"Similar",IF((G119&gt;M119)=(K119="Higher is better"),"Better","Worse")))))</f>
        <v>Worse</v>
      </c>
    </row>
    <row r="120" customFormat="false" ht="15" hidden="false" customHeight="false" outlineLevel="0" collapsed="false">
      <c r="A120" s="7" t="s">
        <v>62</v>
      </c>
      <c r="B120" s="8" t="s">
        <v>63</v>
      </c>
      <c r="C120" s="8" t="s">
        <v>47</v>
      </c>
      <c r="D120" s="8" t="s">
        <v>78</v>
      </c>
      <c r="E120" s="8" t="s">
        <v>91</v>
      </c>
      <c r="F120" s="8" t="s">
        <v>92</v>
      </c>
      <c r="G120" s="10" t="n">
        <v>12.37</v>
      </c>
      <c r="H120" s="8" t="s">
        <v>68</v>
      </c>
      <c r="I120" s="8" t="s">
        <v>93</v>
      </c>
      <c r="J120" s="8" t="s">
        <v>94</v>
      </c>
      <c r="K120" s="8" t="s">
        <v>83</v>
      </c>
      <c r="L120" s="10" t="n">
        <f aca="false">IF(COUNTIFS($A$2:$A$421,"45000",$E$2:$E$421,E120,$G$2:$G$421,"&lt;&gt;")=0,"",SUMIFS($G$2:$G$421,$A$2:$A$421,"45000",$E$2:$E$421,E120))</f>
        <v>12.26</v>
      </c>
      <c r="M120" s="10" t="n">
        <f aca="false">IF(COUNTIFS($A$2:$A$421,"00000",$E$2:$E$421,E120,$G$2:$G$421,"&lt;&gt;")=0,"",SUMIFS($G$2:$G$421,$A$2:$A$421,"00000",$E$2:$E$421,E120))</f>
        <v>10.23</v>
      </c>
      <c r="N120" s="8" t="str">
        <f aca="false">IF(C120&lt;&gt;"County","Not rated",IF(K120="Not rated","Not rated",IF(OR(G120="",L120=""),"No data",IF(ABS(G120-L120)/L120&lt;Tolerance,"Similar",IF((G120&gt;L120)=(K120="Higher is better"),"Better","Worse")))))</f>
        <v>Similar</v>
      </c>
      <c r="O120" s="8" t="str">
        <f aca="false">IF(C120="Nation","Not rated",IF(K120="Not rated","Not rated",IF(OR(G120="",M120=""),"No data",IF(ABS(G120-M120)/M120&lt;Tolerance,"Similar",IF((G120&gt;M120)=(K120="Higher is better"),"Better","Worse")))))</f>
        <v>Worse</v>
      </c>
    </row>
    <row r="121" customFormat="false" ht="15" hidden="false" customHeight="false" outlineLevel="0" collapsed="false">
      <c r="A121" s="7" t="s">
        <v>64</v>
      </c>
      <c r="B121" s="8" t="s">
        <v>65</v>
      </c>
      <c r="C121" s="8" t="s">
        <v>47</v>
      </c>
      <c r="D121" s="8" t="s">
        <v>78</v>
      </c>
      <c r="E121" s="8" t="s">
        <v>91</v>
      </c>
      <c r="F121" s="8" t="s">
        <v>92</v>
      </c>
      <c r="G121" s="10" t="n">
        <v>12.43</v>
      </c>
      <c r="H121" s="8" t="s">
        <v>68</v>
      </c>
      <c r="I121" s="8" t="s">
        <v>93</v>
      </c>
      <c r="J121" s="8" t="s">
        <v>94</v>
      </c>
      <c r="K121" s="8" t="s">
        <v>83</v>
      </c>
      <c r="L121" s="10" t="n">
        <f aca="false">IF(COUNTIFS($A$2:$A$421,"45000",$E$2:$E$421,E121,$G$2:$G$421,"&lt;&gt;")=0,"",SUMIFS($G$2:$G$421,$A$2:$A$421,"45000",$E$2:$E$421,E121))</f>
        <v>12.26</v>
      </c>
      <c r="M121" s="10" t="n">
        <f aca="false">IF(COUNTIFS($A$2:$A$421,"00000",$E$2:$E$421,E121,$G$2:$G$421,"&lt;&gt;")=0,"",SUMIFS($G$2:$G$421,$A$2:$A$421,"00000",$E$2:$E$421,E121))</f>
        <v>10.23</v>
      </c>
      <c r="N121" s="8" t="str">
        <f aca="false">IF(C121&lt;&gt;"County","Not rated",IF(K121="Not rated","Not rated",IF(OR(G121="",L121=""),"No data",IF(ABS(G121-L121)/L121&lt;Tolerance,"Similar",IF((G121&gt;L121)=(K121="Higher is better"),"Better","Worse")))))</f>
        <v>Similar</v>
      </c>
      <c r="O121" s="8" t="str">
        <f aca="false">IF(C121="Nation","Not rated",IF(K121="Not rated","Not rated",IF(OR(G121="",M121=""),"No data",IF(ABS(G121-M121)/M121&lt;Tolerance,"Similar",IF((G121&gt;M121)=(K121="Higher is better"),"Better","Worse")))))</f>
        <v>Worse</v>
      </c>
    </row>
    <row r="122" customFormat="false" ht="15" hidden="false" customHeight="false" outlineLevel="0" collapsed="false">
      <c r="A122" s="7" t="s">
        <v>32</v>
      </c>
      <c r="B122" s="8" t="s">
        <v>33</v>
      </c>
      <c r="C122" s="8" t="s">
        <v>34</v>
      </c>
      <c r="D122" s="8" t="s">
        <v>78</v>
      </c>
      <c r="E122" s="8" t="s">
        <v>95</v>
      </c>
      <c r="F122" s="8" t="s">
        <v>96</v>
      </c>
      <c r="G122" s="10" t="n">
        <v>10.4</v>
      </c>
      <c r="H122" s="8" t="s">
        <v>68</v>
      </c>
      <c r="I122" s="8" t="s">
        <v>93</v>
      </c>
      <c r="J122" s="8" t="s">
        <v>97</v>
      </c>
      <c r="K122" s="8" t="s">
        <v>83</v>
      </c>
      <c r="L122" s="10" t="n">
        <f aca="false">IF(COUNTIFS($A$2:$A$421,"45000",$E$2:$E$421,E122,$G$2:$G$421,"&lt;&gt;")=0,"",SUMIFS($G$2:$G$421,$A$2:$A$421,"45000",$E$2:$E$421,E122))</f>
        <v>9.9</v>
      </c>
      <c r="M122" s="10" t="n">
        <f aca="false">IF(COUNTIFS($A$2:$A$421,"00000",$E$2:$E$421,E122,$G$2:$G$421,"&lt;&gt;")=0,"",SUMIFS($G$2:$G$421,$A$2:$A$421,"00000",$E$2:$E$421,E122))</f>
        <v>10.4</v>
      </c>
      <c r="N122" s="8" t="str">
        <f aca="false">IF(C122&lt;&gt;"County","Not rated",IF(K122="Not rated","Not rated",IF(OR(G122="",L122=""),"No data",IF(ABS(G122-L122)/L122&lt;Tolerance,"Similar",IF((G122&gt;L122)=(K122="Higher is better"),"Better","Worse")))))</f>
        <v>Not rated</v>
      </c>
      <c r="O122" s="8" t="str">
        <f aca="false">IF(C122="Nation","Not rated",IF(K122="Not rated","Not rated",IF(OR(G122="",M122=""),"No data",IF(ABS(G122-M122)/M122&lt;Tolerance,"Similar",IF((G122&gt;M122)=(K122="Higher is better"),"Better","Worse")))))</f>
        <v>Not rated</v>
      </c>
    </row>
    <row r="123" customFormat="false" ht="15" hidden="false" customHeight="false" outlineLevel="0" collapsed="false">
      <c r="A123" s="7" t="s">
        <v>42</v>
      </c>
      <c r="B123" s="8" t="s">
        <v>43</v>
      </c>
      <c r="C123" s="8" t="s">
        <v>44</v>
      </c>
      <c r="D123" s="8" t="s">
        <v>78</v>
      </c>
      <c r="E123" s="8" t="s">
        <v>95</v>
      </c>
      <c r="F123" s="8" t="s">
        <v>96</v>
      </c>
      <c r="G123" s="10" t="n">
        <v>9.9</v>
      </c>
      <c r="H123" s="8" t="s">
        <v>68</v>
      </c>
      <c r="I123" s="8" t="s">
        <v>93</v>
      </c>
      <c r="J123" s="8" t="s">
        <v>97</v>
      </c>
      <c r="K123" s="8" t="s">
        <v>83</v>
      </c>
      <c r="L123" s="10" t="n">
        <f aca="false">IF(COUNTIFS($A$2:$A$421,"45000",$E$2:$E$421,E123,$G$2:$G$421,"&lt;&gt;")=0,"",SUMIFS($G$2:$G$421,$A$2:$A$421,"45000",$E$2:$E$421,E123))</f>
        <v>9.9</v>
      </c>
      <c r="M123" s="10" t="n">
        <f aca="false">IF(COUNTIFS($A$2:$A$421,"00000",$E$2:$E$421,E123,$G$2:$G$421,"&lt;&gt;")=0,"",SUMIFS($G$2:$G$421,$A$2:$A$421,"00000",$E$2:$E$421,E123))</f>
        <v>10.4</v>
      </c>
      <c r="N123" s="8" t="str">
        <f aca="false">IF(C123&lt;&gt;"County","Not rated",IF(K123="Not rated","Not rated",IF(OR(G123="",L123=""),"No data",IF(ABS(G123-L123)/L123&lt;Tolerance,"Similar",IF((G123&gt;L123)=(K123="Higher is better"),"Better","Worse")))))</f>
        <v>Not rated</v>
      </c>
      <c r="O123" s="8" t="str">
        <f aca="false">IF(C123="Nation","Not rated",IF(K123="Not rated","Not rated",IF(OR(G123="",M123=""),"No data",IF(ABS(G123-M123)/M123&lt;Tolerance,"Similar",IF((G123&gt;M123)=(K123="Higher is better"),"Better","Worse")))))</f>
        <v>Similar</v>
      </c>
    </row>
    <row r="124" customFormat="false" ht="15" hidden="false" customHeight="false" outlineLevel="0" collapsed="false">
      <c r="A124" s="7" t="s">
        <v>45</v>
      </c>
      <c r="B124" s="8" t="s">
        <v>46</v>
      </c>
      <c r="C124" s="8" t="s">
        <v>47</v>
      </c>
      <c r="D124" s="8" t="s">
        <v>78</v>
      </c>
      <c r="E124" s="8" t="s">
        <v>95</v>
      </c>
      <c r="F124" s="8" t="s">
        <v>96</v>
      </c>
      <c r="G124" s="10" t="n">
        <v>9.6</v>
      </c>
      <c r="H124" s="8" t="s">
        <v>68</v>
      </c>
      <c r="I124" s="8" t="s">
        <v>93</v>
      </c>
      <c r="J124" s="8" t="s">
        <v>97</v>
      </c>
      <c r="K124" s="8" t="s">
        <v>83</v>
      </c>
      <c r="L124" s="10" t="n">
        <f aca="false">IF(COUNTIFS($A$2:$A$421,"45000",$E$2:$E$421,E124,$G$2:$G$421,"&lt;&gt;")=0,"",SUMIFS($G$2:$G$421,$A$2:$A$421,"45000",$E$2:$E$421,E124))</f>
        <v>9.9</v>
      </c>
      <c r="M124" s="10" t="n">
        <f aca="false">IF(COUNTIFS($A$2:$A$421,"00000",$E$2:$E$421,E124,$G$2:$G$421,"&lt;&gt;")=0,"",SUMIFS($G$2:$G$421,$A$2:$A$421,"00000",$E$2:$E$421,E124))</f>
        <v>10.4</v>
      </c>
      <c r="N124" s="8" t="str">
        <f aca="false">IF(C124&lt;&gt;"County","Not rated",IF(K124="Not rated","Not rated",IF(OR(G124="",L124=""),"No data",IF(ABS(G124-L124)/L124&lt;Tolerance,"Similar",IF((G124&gt;L124)=(K124="Higher is better"),"Better","Worse")))))</f>
        <v>Similar</v>
      </c>
      <c r="O124" s="8" t="str">
        <f aca="false">IF(C124="Nation","Not rated",IF(K124="Not rated","Not rated",IF(OR(G124="",M124=""),"No data",IF(ABS(G124-M124)/M124&lt;Tolerance,"Similar",IF((G124&gt;M124)=(K124="Higher is better"),"Better","Worse")))))</f>
        <v>Better</v>
      </c>
    </row>
    <row r="125" customFormat="false" ht="15" hidden="false" customHeight="false" outlineLevel="0" collapsed="false">
      <c r="A125" s="7" t="s">
        <v>48</v>
      </c>
      <c r="B125" s="8" t="s">
        <v>49</v>
      </c>
      <c r="C125" s="8" t="s">
        <v>47</v>
      </c>
      <c r="D125" s="8" t="s">
        <v>78</v>
      </c>
      <c r="E125" s="8" t="s">
        <v>95</v>
      </c>
      <c r="F125" s="8" t="s">
        <v>96</v>
      </c>
      <c r="G125" s="10" t="n">
        <v>9.8</v>
      </c>
      <c r="H125" s="8" t="s">
        <v>68</v>
      </c>
      <c r="I125" s="8" t="s">
        <v>93</v>
      </c>
      <c r="J125" s="8" t="s">
        <v>97</v>
      </c>
      <c r="K125" s="8" t="s">
        <v>83</v>
      </c>
      <c r="L125" s="10" t="n">
        <f aca="false">IF(COUNTIFS($A$2:$A$421,"45000",$E$2:$E$421,E125,$G$2:$G$421,"&lt;&gt;")=0,"",SUMIFS($G$2:$G$421,$A$2:$A$421,"45000",$E$2:$E$421,E125))</f>
        <v>9.9</v>
      </c>
      <c r="M125" s="10" t="n">
        <f aca="false">IF(COUNTIFS($A$2:$A$421,"00000",$E$2:$E$421,E125,$G$2:$G$421,"&lt;&gt;")=0,"",SUMIFS($G$2:$G$421,$A$2:$A$421,"00000",$E$2:$E$421,E125))</f>
        <v>10.4</v>
      </c>
      <c r="N125" s="8" t="str">
        <f aca="false">IF(C125&lt;&gt;"County","Not rated",IF(K125="Not rated","Not rated",IF(OR(G125="",L125=""),"No data",IF(ABS(G125-L125)/L125&lt;Tolerance,"Similar",IF((G125&gt;L125)=(K125="Higher is better"),"Better","Worse")))))</f>
        <v>Similar</v>
      </c>
      <c r="O125" s="8" t="str">
        <f aca="false">IF(C125="Nation","Not rated",IF(K125="Not rated","Not rated",IF(OR(G125="",M125=""),"No data",IF(ABS(G125-M125)/M125&lt;Tolerance,"Similar",IF((G125&gt;M125)=(K125="Higher is better"),"Better","Worse")))))</f>
        <v>Better</v>
      </c>
    </row>
    <row r="126" customFormat="false" ht="15" hidden="false" customHeight="false" outlineLevel="0" collapsed="false">
      <c r="A126" s="7" t="s">
        <v>50</v>
      </c>
      <c r="B126" s="8" t="s">
        <v>51</v>
      </c>
      <c r="C126" s="8" t="s">
        <v>47</v>
      </c>
      <c r="D126" s="8" t="s">
        <v>78</v>
      </c>
      <c r="E126" s="8" t="s">
        <v>95</v>
      </c>
      <c r="F126" s="8" t="s">
        <v>96</v>
      </c>
      <c r="G126" s="10" t="n">
        <v>11.8</v>
      </c>
      <c r="H126" s="8" t="s">
        <v>68</v>
      </c>
      <c r="I126" s="8" t="s">
        <v>93</v>
      </c>
      <c r="J126" s="8" t="s">
        <v>97</v>
      </c>
      <c r="K126" s="8" t="s">
        <v>83</v>
      </c>
      <c r="L126" s="10" t="n">
        <f aca="false">IF(COUNTIFS($A$2:$A$421,"45000",$E$2:$E$421,E126,$G$2:$G$421,"&lt;&gt;")=0,"",SUMIFS($G$2:$G$421,$A$2:$A$421,"45000",$E$2:$E$421,E126))</f>
        <v>9.9</v>
      </c>
      <c r="M126" s="10" t="n">
        <f aca="false">IF(COUNTIFS($A$2:$A$421,"00000",$E$2:$E$421,E126,$G$2:$G$421,"&lt;&gt;")=0,"",SUMIFS($G$2:$G$421,$A$2:$A$421,"00000",$E$2:$E$421,E126))</f>
        <v>10.4</v>
      </c>
      <c r="N126" s="8" t="str">
        <f aca="false">IF(C126&lt;&gt;"County","Not rated",IF(K126="Not rated","Not rated",IF(OR(G126="",L126=""),"No data",IF(ABS(G126-L126)/L126&lt;Tolerance,"Similar",IF((G126&gt;L126)=(K126="Higher is better"),"Better","Worse")))))</f>
        <v>Worse</v>
      </c>
      <c r="O126" s="8" t="str">
        <f aca="false">IF(C126="Nation","Not rated",IF(K126="Not rated","Not rated",IF(OR(G126="",M126=""),"No data",IF(ABS(G126-M126)/M126&lt;Tolerance,"Similar",IF((G126&gt;M126)=(K126="Higher is better"),"Better","Worse")))))</f>
        <v>Worse</v>
      </c>
    </row>
    <row r="127" customFormat="false" ht="15" hidden="false" customHeight="false" outlineLevel="0" collapsed="false">
      <c r="A127" s="7" t="s">
        <v>52</v>
      </c>
      <c r="B127" s="8" t="s">
        <v>53</v>
      </c>
      <c r="C127" s="8" t="s">
        <v>47</v>
      </c>
      <c r="D127" s="8" t="s">
        <v>78</v>
      </c>
      <c r="E127" s="8" t="s">
        <v>95</v>
      </c>
      <c r="F127" s="8" t="s">
        <v>96</v>
      </c>
      <c r="G127" s="10" t="n">
        <v>8.1</v>
      </c>
      <c r="H127" s="8" t="s">
        <v>68</v>
      </c>
      <c r="I127" s="8" t="s">
        <v>93</v>
      </c>
      <c r="J127" s="8" t="s">
        <v>97</v>
      </c>
      <c r="K127" s="8" t="s">
        <v>83</v>
      </c>
      <c r="L127" s="10" t="n">
        <f aca="false">IF(COUNTIFS($A$2:$A$421,"45000",$E$2:$E$421,E127,$G$2:$G$421,"&lt;&gt;")=0,"",SUMIFS($G$2:$G$421,$A$2:$A$421,"45000",$E$2:$E$421,E127))</f>
        <v>9.9</v>
      </c>
      <c r="M127" s="10" t="n">
        <f aca="false">IF(COUNTIFS($A$2:$A$421,"00000",$E$2:$E$421,E127,$G$2:$G$421,"&lt;&gt;")=0,"",SUMIFS($G$2:$G$421,$A$2:$A$421,"00000",$E$2:$E$421,E127))</f>
        <v>10.4</v>
      </c>
      <c r="N127" s="8" t="str">
        <f aca="false">IF(C127&lt;&gt;"County","Not rated",IF(K127="Not rated","Not rated",IF(OR(G127="",L127=""),"No data",IF(ABS(G127-L127)/L127&lt;Tolerance,"Similar",IF((G127&gt;L127)=(K127="Higher is better"),"Better","Worse")))))</f>
        <v>Better</v>
      </c>
      <c r="O127" s="8" t="str">
        <f aca="false">IF(C127="Nation","Not rated",IF(K127="Not rated","Not rated",IF(OR(G127="",M127=""),"No data",IF(ABS(G127-M127)/M127&lt;Tolerance,"Similar",IF((G127&gt;M127)=(K127="Higher is better"),"Better","Worse")))))</f>
        <v>Better</v>
      </c>
    </row>
    <row r="128" customFormat="false" ht="15" hidden="false" customHeight="false" outlineLevel="0" collapsed="false">
      <c r="A128" s="7" t="s">
        <v>54</v>
      </c>
      <c r="B128" s="8" t="s">
        <v>55</v>
      </c>
      <c r="C128" s="8" t="s">
        <v>47</v>
      </c>
      <c r="D128" s="8" t="s">
        <v>78</v>
      </c>
      <c r="E128" s="8" t="s">
        <v>95</v>
      </c>
      <c r="F128" s="8" t="s">
        <v>96</v>
      </c>
      <c r="G128" s="10" t="n">
        <v>9.6</v>
      </c>
      <c r="H128" s="8" t="s">
        <v>68</v>
      </c>
      <c r="I128" s="8" t="s">
        <v>93</v>
      </c>
      <c r="J128" s="8" t="s">
        <v>97</v>
      </c>
      <c r="K128" s="8" t="s">
        <v>83</v>
      </c>
      <c r="L128" s="10" t="n">
        <f aca="false">IF(COUNTIFS($A$2:$A$421,"45000",$E$2:$E$421,E128,$G$2:$G$421,"&lt;&gt;")=0,"",SUMIFS($G$2:$G$421,$A$2:$A$421,"45000",$E$2:$E$421,E128))</f>
        <v>9.9</v>
      </c>
      <c r="M128" s="10" t="n">
        <f aca="false">IF(COUNTIFS($A$2:$A$421,"00000",$E$2:$E$421,E128,$G$2:$G$421,"&lt;&gt;")=0,"",SUMIFS($G$2:$G$421,$A$2:$A$421,"00000",$E$2:$E$421,E128))</f>
        <v>10.4</v>
      </c>
      <c r="N128" s="8" t="str">
        <f aca="false">IF(C128&lt;&gt;"County","Not rated",IF(K128="Not rated","Not rated",IF(OR(G128="",L128=""),"No data",IF(ABS(G128-L128)/L128&lt;Tolerance,"Similar",IF((G128&gt;L128)=(K128="Higher is better"),"Better","Worse")))))</f>
        <v>Similar</v>
      </c>
      <c r="O128" s="8" t="str">
        <f aca="false">IF(C128="Nation","Not rated",IF(K128="Not rated","Not rated",IF(OR(G128="",M128=""),"No data",IF(ABS(G128-M128)/M128&lt;Tolerance,"Similar",IF((G128&gt;M128)=(K128="Higher is better"),"Better","Worse")))))</f>
        <v>Better</v>
      </c>
    </row>
    <row r="129" customFormat="false" ht="15" hidden="false" customHeight="false" outlineLevel="0" collapsed="false">
      <c r="A129" s="7" t="s">
        <v>56</v>
      </c>
      <c r="B129" s="8" t="s">
        <v>57</v>
      </c>
      <c r="C129" s="8" t="s">
        <v>47</v>
      </c>
      <c r="D129" s="8" t="s">
        <v>78</v>
      </c>
      <c r="E129" s="8" t="s">
        <v>95</v>
      </c>
      <c r="F129" s="8" t="s">
        <v>96</v>
      </c>
      <c r="G129" s="10" t="n">
        <v>12.2</v>
      </c>
      <c r="H129" s="8" t="s">
        <v>68</v>
      </c>
      <c r="I129" s="8" t="s">
        <v>93</v>
      </c>
      <c r="J129" s="8" t="s">
        <v>97</v>
      </c>
      <c r="K129" s="8" t="s">
        <v>83</v>
      </c>
      <c r="L129" s="10" t="n">
        <f aca="false">IF(COUNTIFS($A$2:$A$421,"45000",$E$2:$E$421,E129,$G$2:$G$421,"&lt;&gt;")=0,"",SUMIFS($G$2:$G$421,$A$2:$A$421,"45000",$E$2:$E$421,E129))</f>
        <v>9.9</v>
      </c>
      <c r="M129" s="10" t="n">
        <f aca="false">IF(COUNTIFS($A$2:$A$421,"00000",$E$2:$E$421,E129,$G$2:$G$421,"&lt;&gt;")=0,"",SUMIFS($G$2:$G$421,$A$2:$A$421,"00000",$E$2:$E$421,E129))</f>
        <v>10.4</v>
      </c>
      <c r="N129" s="8" t="str">
        <f aca="false">IF(C129&lt;&gt;"County","Not rated",IF(K129="Not rated","Not rated",IF(OR(G129="",L129=""),"No data",IF(ABS(G129-L129)/L129&lt;Tolerance,"Similar",IF((G129&gt;L129)=(K129="Higher is better"),"Better","Worse")))))</f>
        <v>Worse</v>
      </c>
      <c r="O129" s="8" t="str">
        <f aca="false">IF(C129="Nation","Not rated",IF(K129="Not rated","Not rated",IF(OR(G129="",M129=""),"No data",IF(ABS(G129-M129)/M129&lt;Tolerance,"Similar",IF((G129&gt;M129)=(K129="Higher is better"),"Better","Worse")))))</f>
        <v>Worse</v>
      </c>
    </row>
    <row r="130" customFormat="false" ht="15" hidden="false" customHeight="false" outlineLevel="0" collapsed="false">
      <c r="A130" s="7" t="s">
        <v>58</v>
      </c>
      <c r="B130" s="8" t="s">
        <v>59</v>
      </c>
      <c r="C130" s="8" t="s">
        <v>47</v>
      </c>
      <c r="D130" s="8" t="s">
        <v>78</v>
      </c>
      <c r="E130" s="8" t="s">
        <v>95</v>
      </c>
      <c r="F130" s="8" t="s">
        <v>96</v>
      </c>
      <c r="G130" s="10" t="n">
        <v>11.5</v>
      </c>
      <c r="H130" s="8" t="s">
        <v>68</v>
      </c>
      <c r="I130" s="8" t="s">
        <v>93</v>
      </c>
      <c r="J130" s="8" t="s">
        <v>97</v>
      </c>
      <c r="K130" s="8" t="s">
        <v>83</v>
      </c>
      <c r="L130" s="10" t="n">
        <f aca="false">IF(COUNTIFS($A$2:$A$421,"45000",$E$2:$E$421,E130,$G$2:$G$421,"&lt;&gt;")=0,"",SUMIFS($G$2:$G$421,$A$2:$A$421,"45000",$E$2:$E$421,E130))</f>
        <v>9.9</v>
      </c>
      <c r="M130" s="10" t="n">
        <f aca="false">IF(COUNTIFS($A$2:$A$421,"00000",$E$2:$E$421,E130,$G$2:$G$421,"&lt;&gt;")=0,"",SUMIFS($G$2:$G$421,$A$2:$A$421,"00000",$E$2:$E$421,E130))</f>
        <v>10.4</v>
      </c>
      <c r="N130" s="8" t="str">
        <f aca="false">IF(C130&lt;&gt;"County","Not rated",IF(K130="Not rated","Not rated",IF(OR(G130="",L130=""),"No data",IF(ABS(G130-L130)/L130&lt;Tolerance,"Similar",IF((G130&gt;L130)=(K130="Higher is better"),"Better","Worse")))))</f>
        <v>Worse</v>
      </c>
      <c r="O130" s="8" t="str">
        <f aca="false">IF(C130="Nation","Not rated",IF(K130="Not rated","Not rated",IF(OR(G130="",M130=""),"No data",IF(ABS(G130-M130)/M130&lt;Tolerance,"Similar",IF((G130&gt;M130)=(K130="Higher is better"),"Better","Worse")))))</f>
        <v>Worse</v>
      </c>
    </row>
    <row r="131" customFormat="false" ht="15" hidden="false" customHeight="false" outlineLevel="0" collapsed="false">
      <c r="A131" s="7" t="s">
        <v>60</v>
      </c>
      <c r="B131" s="8" t="s">
        <v>61</v>
      </c>
      <c r="C131" s="8" t="s">
        <v>47</v>
      </c>
      <c r="D131" s="8" t="s">
        <v>78</v>
      </c>
      <c r="E131" s="8" t="s">
        <v>95</v>
      </c>
      <c r="F131" s="8" t="s">
        <v>96</v>
      </c>
      <c r="G131" s="10" t="n">
        <v>10.6</v>
      </c>
      <c r="H131" s="8" t="s">
        <v>68</v>
      </c>
      <c r="I131" s="8" t="s">
        <v>93</v>
      </c>
      <c r="J131" s="8" t="s">
        <v>97</v>
      </c>
      <c r="K131" s="8" t="s">
        <v>83</v>
      </c>
      <c r="L131" s="10" t="n">
        <f aca="false">IF(COUNTIFS($A$2:$A$421,"45000",$E$2:$E$421,E131,$G$2:$G$421,"&lt;&gt;")=0,"",SUMIFS($G$2:$G$421,$A$2:$A$421,"45000",$E$2:$E$421,E131))</f>
        <v>9.9</v>
      </c>
      <c r="M131" s="10" t="n">
        <f aca="false">IF(COUNTIFS($A$2:$A$421,"00000",$E$2:$E$421,E131,$G$2:$G$421,"&lt;&gt;")=0,"",SUMIFS($G$2:$G$421,$A$2:$A$421,"00000",$E$2:$E$421,E131))</f>
        <v>10.4</v>
      </c>
      <c r="N131" s="8" t="str">
        <f aca="false">IF(C131&lt;&gt;"County","Not rated",IF(K131="Not rated","Not rated",IF(OR(G131="",L131=""),"No data",IF(ABS(G131-L131)/L131&lt;Tolerance,"Similar",IF((G131&gt;L131)=(K131="Higher is better"),"Better","Worse")))))</f>
        <v>Worse</v>
      </c>
      <c r="O131" s="8" t="str">
        <f aca="false">IF(C131="Nation","Not rated",IF(K131="Not rated","Not rated",IF(OR(G131="",M131=""),"No data",IF(ABS(G131-M131)/M131&lt;Tolerance,"Similar",IF((G131&gt;M131)=(K131="Higher is better"),"Better","Worse")))))</f>
        <v>Similar</v>
      </c>
    </row>
    <row r="132" customFormat="false" ht="15" hidden="false" customHeight="false" outlineLevel="0" collapsed="false">
      <c r="A132" s="7" t="s">
        <v>62</v>
      </c>
      <c r="B132" s="8" t="s">
        <v>63</v>
      </c>
      <c r="C132" s="8" t="s">
        <v>47</v>
      </c>
      <c r="D132" s="8" t="s">
        <v>78</v>
      </c>
      <c r="E132" s="8" t="s">
        <v>95</v>
      </c>
      <c r="F132" s="8" t="s">
        <v>96</v>
      </c>
      <c r="G132" s="10" t="n">
        <v>9.4</v>
      </c>
      <c r="H132" s="8" t="s">
        <v>68</v>
      </c>
      <c r="I132" s="8" t="s">
        <v>93</v>
      </c>
      <c r="J132" s="8" t="s">
        <v>97</v>
      </c>
      <c r="K132" s="8" t="s">
        <v>83</v>
      </c>
      <c r="L132" s="10" t="n">
        <f aca="false">IF(COUNTIFS($A$2:$A$421,"45000",$E$2:$E$421,E132,$G$2:$G$421,"&lt;&gt;")=0,"",SUMIFS($G$2:$G$421,$A$2:$A$421,"45000",$E$2:$E$421,E132))</f>
        <v>9.9</v>
      </c>
      <c r="M132" s="10" t="n">
        <f aca="false">IF(COUNTIFS($A$2:$A$421,"00000",$E$2:$E$421,E132,$G$2:$G$421,"&lt;&gt;")=0,"",SUMIFS($G$2:$G$421,$A$2:$A$421,"00000",$E$2:$E$421,E132))</f>
        <v>10.4</v>
      </c>
      <c r="N132" s="8" t="str">
        <f aca="false">IF(C132&lt;&gt;"County","Not rated",IF(K132="Not rated","Not rated",IF(OR(G132="",L132=""),"No data",IF(ABS(G132-L132)/L132&lt;Tolerance,"Similar",IF((G132&gt;L132)=(K132="Higher is better"),"Better","Worse")))))</f>
        <v>Better</v>
      </c>
      <c r="O132" s="8" t="str">
        <f aca="false">IF(C132="Nation","Not rated",IF(K132="Not rated","Not rated",IF(OR(G132="",M132=""),"No data",IF(ABS(G132-M132)/M132&lt;Tolerance,"Similar",IF((G132&gt;M132)=(K132="Higher is better"),"Better","Worse")))))</f>
        <v>Better</v>
      </c>
    </row>
    <row r="133" customFormat="false" ht="15" hidden="false" customHeight="false" outlineLevel="0" collapsed="false">
      <c r="A133" s="7" t="s">
        <v>64</v>
      </c>
      <c r="B133" s="8" t="s">
        <v>65</v>
      </c>
      <c r="C133" s="8" t="s">
        <v>47</v>
      </c>
      <c r="D133" s="8" t="s">
        <v>78</v>
      </c>
      <c r="E133" s="8" t="s">
        <v>95</v>
      </c>
      <c r="F133" s="8" t="s">
        <v>96</v>
      </c>
      <c r="G133" s="10" t="n">
        <v>14.1</v>
      </c>
      <c r="H133" s="8" t="s">
        <v>68</v>
      </c>
      <c r="I133" s="8" t="s">
        <v>93</v>
      </c>
      <c r="J133" s="8" t="s">
        <v>97</v>
      </c>
      <c r="K133" s="8" t="s">
        <v>83</v>
      </c>
      <c r="L133" s="10" t="n">
        <f aca="false">IF(COUNTIFS($A$2:$A$421,"45000",$E$2:$E$421,E133,$G$2:$G$421,"&lt;&gt;")=0,"",SUMIFS($G$2:$G$421,$A$2:$A$421,"45000",$E$2:$E$421,E133))</f>
        <v>9.9</v>
      </c>
      <c r="M133" s="10" t="n">
        <f aca="false">IF(COUNTIFS($A$2:$A$421,"00000",$E$2:$E$421,E133,$G$2:$G$421,"&lt;&gt;")=0,"",SUMIFS($G$2:$G$421,$A$2:$A$421,"00000",$E$2:$E$421,E133))</f>
        <v>10.4</v>
      </c>
      <c r="N133" s="8" t="str">
        <f aca="false">IF(C133&lt;&gt;"County","Not rated",IF(K133="Not rated","Not rated",IF(OR(G133="",L133=""),"No data",IF(ABS(G133-L133)/L133&lt;Tolerance,"Similar",IF((G133&gt;L133)=(K133="Higher is better"),"Better","Worse")))))</f>
        <v>Worse</v>
      </c>
      <c r="O133" s="8" t="str">
        <f aca="false">IF(C133="Nation","Not rated",IF(K133="Not rated","Not rated",IF(OR(G133="",M133=""),"No data",IF(ABS(G133-M133)/M133&lt;Tolerance,"Similar",IF((G133&gt;M133)=(K133="Higher is better"),"Better","Worse")))))</f>
        <v>Worse</v>
      </c>
    </row>
    <row r="134" customFormat="false" ht="15" hidden="false" customHeight="false" outlineLevel="0" collapsed="false">
      <c r="A134" s="7" t="s">
        <v>32</v>
      </c>
      <c r="B134" s="8" t="s">
        <v>33</v>
      </c>
      <c r="C134" s="8" t="s">
        <v>34</v>
      </c>
      <c r="D134" s="8" t="s">
        <v>78</v>
      </c>
      <c r="E134" s="8" t="s">
        <v>98</v>
      </c>
      <c r="F134" s="8" t="s">
        <v>99</v>
      </c>
      <c r="G134" s="10" t="n">
        <v>14.49</v>
      </c>
      <c r="H134" s="8" t="s">
        <v>68</v>
      </c>
      <c r="I134" s="8" t="s">
        <v>100</v>
      </c>
      <c r="J134" s="8" t="s">
        <v>101</v>
      </c>
      <c r="K134" s="8" t="s">
        <v>83</v>
      </c>
      <c r="L134" s="10" t="n">
        <f aca="false">IF(COUNTIFS($A$2:$A$421,"45000",$E$2:$E$421,E134,$G$2:$G$421,"&lt;&gt;")=0,"",SUMIFS($G$2:$G$421,$A$2:$A$421,"45000",$E$2:$E$421,E134))</f>
        <v>12.77</v>
      </c>
      <c r="M134" s="10" t="n">
        <f aca="false">IF(COUNTIFS($A$2:$A$421,"00000",$E$2:$E$421,E134,$G$2:$G$421,"&lt;&gt;")=0,"",SUMIFS($G$2:$G$421,$A$2:$A$421,"00000",$E$2:$E$421,E134))</f>
        <v>14.49</v>
      </c>
      <c r="N134" s="8" t="str">
        <f aca="false">IF(C134&lt;&gt;"County","Not rated",IF(K134="Not rated","Not rated",IF(OR(G134="",L134=""),"No data",IF(ABS(G134-L134)/L134&lt;Tolerance,"Similar",IF((G134&gt;L134)=(K134="Higher is better"),"Better","Worse")))))</f>
        <v>Not rated</v>
      </c>
      <c r="O134" s="8" t="str">
        <f aca="false">IF(C134="Nation","Not rated",IF(K134="Not rated","Not rated",IF(OR(G134="",M134=""),"No data",IF(ABS(G134-M134)/M134&lt;Tolerance,"Similar",IF((G134&gt;M134)=(K134="Higher is better"),"Better","Worse")))))</f>
        <v>Not rated</v>
      </c>
    </row>
    <row r="135" customFormat="false" ht="15" hidden="false" customHeight="false" outlineLevel="0" collapsed="false">
      <c r="A135" s="7" t="s">
        <v>42</v>
      </c>
      <c r="B135" s="8" t="s">
        <v>43</v>
      </c>
      <c r="C135" s="8" t="s">
        <v>44</v>
      </c>
      <c r="D135" s="8" t="s">
        <v>78</v>
      </c>
      <c r="E135" s="8" t="s">
        <v>98</v>
      </c>
      <c r="F135" s="8" t="s">
        <v>99</v>
      </c>
      <c r="G135" s="10" t="n">
        <v>12.77</v>
      </c>
      <c r="H135" s="8" t="s">
        <v>68</v>
      </c>
      <c r="I135" s="8" t="s">
        <v>100</v>
      </c>
      <c r="J135" s="8" t="s">
        <v>101</v>
      </c>
      <c r="K135" s="8" t="s">
        <v>83</v>
      </c>
      <c r="L135" s="10" t="n">
        <f aca="false">IF(COUNTIFS($A$2:$A$421,"45000",$E$2:$E$421,E135,$G$2:$G$421,"&lt;&gt;")=0,"",SUMIFS($G$2:$G$421,$A$2:$A$421,"45000",$E$2:$E$421,E135))</f>
        <v>12.77</v>
      </c>
      <c r="M135" s="10" t="n">
        <f aca="false">IF(COUNTIFS($A$2:$A$421,"00000",$E$2:$E$421,E135,$G$2:$G$421,"&lt;&gt;")=0,"",SUMIFS($G$2:$G$421,$A$2:$A$421,"00000",$E$2:$E$421,E135))</f>
        <v>14.49</v>
      </c>
      <c r="N135" s="8" t="str">
        <f aca="false">IF(C135&lt;&gt;"County","Not rated",IF(K135="Not rated","Not rated",IF(OR(G135="",L135=""),"No data",IF(ABS(G135-L135)/L135&lt;Tolerance,"Similar",IF((G135&gt;L135)=(K135="Higher is better"),"Better","Worse")))))</f>
        <v>Not rated</v>
      </c>
      <c r="O135" s="8" t="str">
        <f aca="false">IF(C135="Nation","Not rated",IF(K135="Not rated","Not rated",IF(OR(G135="",M135=""),"No data",IF(ABS(G135-M135)/M135&lt;Tolerance,"Similar",IF((G135&gt;M135)=(K135="Higher is better"),"Better","Worse")))))</f>
        <v>Better</v>
      </c>
    </row>
    <row r="136" customFormat="false" ht="15" hidden="false" customHeight="false" outlineLevel="0" collapsed="false">
      <c r="A136" s="7" t="s">
        <v>45</v>
      </c>
      <c r="B136" s="8" t="s">
        <v>46</v>
      </c>
      <c r="C136" s="8" t="s">
        <v>47</v>
      </c>
      <c r="D136" s="8" t="s">
        <v>78</v>
      </c>
      <c r="E136" s="8" t="s">
        <v>98</v>
      </c>
      <c r="F136" s="8" t="s">
        <v>99</v>
      </c>
      <c r="G136" s="10" t="n">
        <v>10.59</v>
      </c>
      <c r="H136" s="8" t="s">
        <v>68</v>
      </c>
      <c r="I136" s="8" t="s">
        <v>100</v>
      </c>
      <c r="J136" s="8" t="s">
        <v>101</v>
      </c>
      <c r="K136" s="8" t="s">
        <v>83</v>
      </c>
      <c r="L136" s="10" t="n">
        <f aca="false">IF(COUNTIFS($A$2:$A$421,"45000",$E$2:$E$421,E136,$G$2:$G$421,"&lt;&gt;")=0,"",SUMIFS($G$2:$G$421,$A$2:$A$421,"45000",$E$2:$E$421,E136))</f>
        <v>12.77</v>
      </c>
      <c r="M136" s="10" t="n">
        <f aca="false">IF(COUNTIFS($A$2:$A$421,"00000",$E$2:$E$421,E136,$G$2:$G$421,"&lt;&gt;")=0,"",SUMIFS($G$2:$G$421,$A$2:$A$421,"00000",$E$2:$E$421,E136))</f>
        <v>14.49</v>
      </c>
      <c r="N136" s="8" t="str">
        <f aca="false">IF(C136&lt;&gt;"County","Not rated",IF(K136="Not rated","Not rated",IF(OR(G136="",L136=""),"No data",IF(ABS(G136-L136)/L136&lt;Tolerance,"Similar",IF((G136&gt;L136)=(K136="Higher is better"),"Better","Worse")))))</f>
        <v>Better</v>
      </c>
      <c r="O136" s="8" t="str">
        <f aca="false">IF(C136="Nation","Not rated",IF(K136="Not rated","Not rated",IF(OR(G136="",M136=""),"No data",IF(ABS(G136-M136)/M136&lt;Tolerance,"Similar",IF((G136&gt;M136)=(K136="Higher is better"),"Better","Worse")))))</f>
        <v>Better</v>
      </c>
    </row>
    <row r="137" customFormat="false" ht="15" hidden="false" customHeight="false" outlineLevel="0" collapsed="false">
      <c r="A137" s="7" t="s">
        <v>48</v>
      </c>
      <c r="B137" s="8" t="s">
        <v>49</v>
      </c>
      <c r="C137" s="8" t="s">
        <v>47</v>
      </c>
      <c r="D137" s="8" t="s">
        <v>78</v>
      </c>
      <c r="E137" s="8" t="s">
        <v>98</v>
      </c>
      <c r="F137" s="8" t="s">
        <v>99</v>
      </c>
      <c r="G137" s="10" t="n">
        <v>10.36</v>
      </c>
      <c r="H137" s="8" t="s">
        <v>68</v>
      </c>
      <c r="I137" s="8" t="s">
        <v>100</v>
      </c>
      <c r="J137" s="8" t="s">
        <v>101</v>
      </c>
      <c r="K137" s="8" t="s">
        <v>83</v>
      </c>
      <c r="L137" s="10" t="n">
        <f aca="false">IF(COUNTIFS($A$2:$A$421,"45000",$E$2:$E$421,E137,$G$2:$G$421,"&lt;&gt;")=0,"",SUMIFS($G$2:$G$421,$A$2:$A$421,"45000",$E$2:$E$421,E137))</f>
        <v>12.77</v>
      </c>
      <c r="M137" s="10" t="n">
        <f aca="false">IF(COUNTIFS($A$2:$A$421,"00000",$E$2:$E$421,E137,$G$2:$G$421,"&lt;&gt;")=0,"",SUMIFS($G$2:$G$421,$A$2:$A$421,"00000",$E$2:$E$421,E137))</f>
        <v>14.49</v>
      </c>
      <c r="N137" s="8" t="str">
        <f aca="false">IF(C137&lt;&gt;"County","Not rated",IF(K137="Not rated","Not rated",IF(OR(G137="",L137=""),"No data",IF(ABS(G137-L137)/L137&lt;Tolerance,"Similar",IF((G137&gt;L137)=(K137="Higher is better"),"Better","Worse")))))</f>
        <v>Better</v>
      </c>
      <c r="O137" s="8" t="str">
        <f aca="false">IF(C137="Nation","Not rated",IF(K137="Not rated","Not rated",IF(OR(G137="",M137=""),"No data",IF(ABS(G137-M137)/M137&lt;Tolerance,"Similar",IF((G137&gt;M137)=(K137="Higher is better"),"Better","Worse")))))</f>
        <v>Better</v>
      </c>
    </row>
    <row r="138" customFormat="false" ht="15" hidden="false" customHeight="false" outlineLevel="0" collapsed="false">
      <c r="A138" s="7" t="s">
        <v>50</v>
      </c>
      <c r="B138" s="8" t="s">
        <v>51</v>
      </c>
      <c r="C138" s="8" t="s">
        <v>47</v>
      </c>
      <c r="D138" s="8" t="s">
        <v>78</v>
      </c>
      <c r="E138" s="8" t="s">
        <v>98</v>
      </c>
      <c r="F138" s="8" t="s">
        <v>99</v>
      </c>
      <c r="G138" s="10" t="n">
        <v>10.42</v>
      </c>
      <c r="H138" s="8" t="s">
        <v>68</v>
      </c>
      <c r="I138" s="8" t="s">
        <v>100</v>
      </c>
      <c r="J138" s="8" t="s">
        <v>101</v>
      </c>
      <c r="K138" s="8" t="s">
        <v>83</v>
      </c>
      <c r="L138" s="10" t="n">
        <f aca="false">IF(COUNTIFS($A$2:$A$421,"45000",$E$2:$E$421,E138,$G$2:$G$421,"&lt;&gt;")=0,"",SUMIFS($G$2:$G$421,$A$2:$A$421,"45000",$E$2:$E$421,E138))</f>
        <v>12.77</v>
      </c>
      <c r="M138" s="10" t="n">
        <f aca="false">IF(COUNTIFS($A$2:$A$421,"00000",$E$2:$E$421,E138,$G$2:$G$421,"&lt;&gt;")=0,"",SUMIFS($G$2:$G$421,$A$2:$A$421,"00000",$E$2:$E$421,E138))</f>
        <v>14.49</v>
      </c>
      <c r="N138" s="8" t="str">
        <f aca="false">IF(C138&lt;&gt;"County","Not rated",IF(K138="Not rated","Not rated",IF(OR(G138="",L138=""),"No data",IF(ABS(G138-L138)/L138&lt;Tolerance,"Similar",IF((G138&gt;L138)=(K138="Higher is better"),"Better","Worse")))))</f>
        <v>Better</v>
      </c>
      <c r="O138" s="8" t="str">
        <f aca="false">IF(C138="Nation","Not rated",IF(K138="Not rated","Not rated",IF(OR(G138="",M138=""),"No data",IF(ABS(G138-M138)/M138&lt;Tolerance,"Similar",IF((G138&gt;M138)=(K138="Higher is better"),"Better","Worse")))))</f>
        <v>Better</v>
      </c>
    </row>
    <row r="139" customFormat="false" ht="15" hidden="false" customHeight="false" outlineLevel="0" collapsed="false">
      <c r="A139" s="7" t="s">
        <v>52</v>
      </c>
      <c r="B139" s="8" t="s">
        <v>53</v>
      </c>
      <c r="C139" s="8" t="s">
        <v>47</v>
      </c>
      <c r="D139" s="8" t="s">
        <v>78</v>
      </c>
      <c r="E139" s="8" t="s">
        <v>98</v>
      </c>
      <c r="F139" s="8" t="s">
        <v>99</v>
      </c>
      <c r="G139" s="10" t="n">
        <v>11.22</v>
      </c>
      <c r="H139" s="8" t="s">
        <v>68</v>
      </c>
      <c r="I139" s="8" t="s">
        <v>100</v>
      </c>
      <c r="J139" s="8" t="s">
        <v>101</v>
      </c>
      <c r="K139" s="8" t="s">
        <v>83</v>
      </c>
      <c r="L139" s="10" t="n">
        <f aca="false">IF(COUNTIFS($A$2:$A$421,"45000",$E$2:$E$421,E139,$G$2:$G$421,"&lt;&gt;")=0,"",SUMIFS($G$2:$G$421,$A$2:$A$421,"45000",$E$2:$E$421,E139))</f>
        <v>12.77</v>
      </c>
      <c r="M139" s="10" t="n">
        <f aca="false">IF(COUNTIFS($A$2:$A$421,"00000",$E$2:$E$421,E139,$G$2:$G$421,"&lt;&gt;")=0,"",SUMIFS($G$2:$G$421,$A$2:$A$421,"00000",$E$2:$E$421,E139))</f>
        <v>14.49</v>
      </c>
      <c r="N139" s="8" t="str">
        <f aca="false">IF(C139&lt;&gt;"County","Not rated",IF(K139="Not rated","Not rated",IF(OR(G139="",L139=""),"No data",IF(ABS(G139-L139)/L139&lt;Tolerance,"Similar",IF((G139&gt;L139)=(K139="Higher is better"),"Better","Worse")))))</f>
        <v>Better</v>
      </c>
      <c r="O139" s="8" t="str">
        <f aca="false">IF(C139="Nation","Not rated",IF(K139="Not rated","Not rated",IF(OR(G139="",M139=""),"No data",IF(ABS(G139-M139)/M139&lt;Tolerance,"Similar",IF((G139&gt;M139)=(K139="Higher is better"),"Better","Worse")))))</f>
        <v>Better</v>
      </c>
    </row>
    <row r="140" customFormat="false" ht="15" hidden="false" customHeight="false" outlineLevel="0" collapsed="false">
      <c r="A140" s="7" t="s">
        <v>54</v>
      </c>
      <c r="B140" s="8" t="s">
        <v>55</v>
      </c>
      <c r="C140" s="8" t="s">
        <v>47</v>
      </c>
      <c r="D140" s="8" t="s">
        <v>78</v>
      </c>
      <c r="E140" s="8" t="s">
        <v>98</v>
      </c>
      <c r="F140" s="8" t="s">
        <v>99</v>
      </c>
      <c r="G140" s="10" t="n">
        <v>12.62</v>
      </c>
      <c r="H140" s="8" t="s">
        <v>68</v>
      </c>
      <c r="I140" s="8" t="s">
        <v>100</v>
      </c>
      <c r="J140" s="8" t="s">
        <v>101</v>
      </c>
      <c r="K140" s="8" t="s">
        <v>83</v>
      </c>
      <c r="L140" s="10" t="n">
        <f aca="false">IF(COUNTIFS($A$2:$A$421,"45000",$E$2:$E$421,E140,$G$2:$G$421,"&lt;&gt;")=0,"",SUMIFS($G$2:$G$421,$A$2:$A$421,"45000",$E$2:$E$421,E140))</f>
        <v>12.77</v>
      </c>
      <c r="M140" s="10" t="n">
        <f aca="false">IF(COUNTIFS($A$2:$A$421,"00000",$E$2:$E$421,E140,$G$2:$G$421,"&lt;&gt;")=0,"",SUMIFS($G$2:$G$421,$A$2:$A$421,"00000",$E$2:$E$421,E140))</f>
        <v>14.49</v>
      </c>
      <c r="N140" s="8" t="str">
        <f aca="false">IF(C140&lt;&gt;"County","Not rated",IF(K140="Not rated","Not rated",IF(OR(G140="",L140=""),"No data",IF(ABS(G140-L140)/L140&lt;Tolerance,"Similar",IF((G140&gt;L140)=(K140="Higher is better"),"Better","Worse")))))</f>
        <v>Similar</v>
      </c>
      <c r="O140" s="8" t="str">
        <f aca="false">IF(C140="Nation","Not rated",IF(K140="Not rated","Not rated",IF(OR(G140="",M140=""),"No data",IF(ABS(G140-M140)/M140&lt;Tolerance,"Similar",IF((G140&gt;M140)=(K140="Higher is better"),"Better","Worse")))))</f>
        <v>Better</v>
      </c>
    </row>
    <row r="141" customFormat="false" ht="15" hidden="false" customHeight="false" outlineLevel="0" collapsed="false">
      <c r="A141" s="7" t="s">
        <v>56</v>
      </c>
      <c r="B141" s="8" t="s">
        <v>57</v>
      </c>
      <c r="C141" s="8" t="s">
        <v>47</v>
      </c>
      <c r="D141" s="8" t="s">
        <v>78</v>
      </c>
      <c r="E141" s="8" t="s">
        <v>98</v>
      </c>
      <c r="F141" s="8" t="s">
        <v>99</v>
      </c>
      <c r="G141" s="10" t="n">
        <v>12.73</v>
      </c>
      <c r="H141" s="8" t="s">
        <v>68</v>
      </c>
      <c r="I141" s="8" t="s">
        <v>100</v>
      </c>
      <c r="J141" s="8" t="s">
        <v>101</v>
      </c>
      <c r="K141" s="8" t="s">
        <v>83</v>
      </c>
      <c r="L141" s="10" t="n">
        <f aca="false">IF(COUNTIFS($A$2:$A$421,"45000",$E$2:$E$421,E141,$G$2:$G$421,"&lt;&gt;")=0,"",SUMIFS($G$2:$G$421,$A$2:$A$421,"45000",$E$2:$E$421,E141))</f>
        <v>12.77</v>
      </c>
      <c r="M141" s="10" t="n">
        <f aca="false">IF(COUNTIFS($A$2:$A$421,"00000",$E$2:$E$421,E141,$G$2:$G$421,"&lt;&gt;")=0,"",SUMIFS($G$2:$G$421,$A$2:$A$421,"00000",$E$2:$E$421,E141))</f>
        <v>14.49</v>
      </c>
      <c r="N141" s="8" t="str">
        <f aca="false">IF(C141&lt;&gt;"County","Not rated",IF(K141="Not rated","Not rated",IF(OR(G141="",L141=""),"No data",IF(ABS(G141-L141)/L141&lt;Tolerance,"Similar",IF((G141&gt;L141)=(K141="Higher is better"),"Better","Worse")))))</f>
        <v>Similar</v>
      </c>
      <c r="O141" s="8" t="str">
        <f aca="false">IF(C141="Nation","Not rated",IF(K141="Not rated","Not rated",IF(OR(G141="",M141=""),"No data",IF(ABS(G141-M141)/M141&lt;Tolerance,"Similar",IF((G141&gt;M141)=(K141="Higher is better"),"Better","Worse")))))</f>
        <v>Better</v>
      </c>
    </row>
    <row r="142" customFormat="false" ht="15" hidden="false" customHeight="false" outlineLevel="0" collapsed="false">
      <c r="A142" s="7" t="s">
        <v>58</v>
      </c>
      <c r="B142" s="8" t="s">
        <v>59</v>
      </c>
      <c r="C142" s="8" t="s">
        <v>47</v>
      </c>
      <c r="D142" s="8" t="s">
        <v>78</v>
      </c>
      <c r="E142" s="8" t="s">
        <v>98</v>
      </c>
      <c r="F142" s="8" t="s">
        <v>99</v>
      </c>
      <c r="G142" s="10" t="n">
        <v>11.17</v>
      </c>
      <c r="H142" s="8" t="s">
        <v>68</v>
      </c>
      <c r="I142" s="8" t="s">
        <v>100</v>
      </c>
      <c r="J142" s="8" t="s">
        <v>101</v>
      </c>
      <c r="K142" s="8" t="s">
        <v>83</v>
      </c>
      <c r="L142" s="10" t="n">
        <f aca="false">IF(COUNTIFS($A$2:$A$421,"45000",$E$2:$E$421,E142,$G$2:$G$421,"&lt;&gt;")=0,"",SUMIFS($G$2:$G$421,$A$2:$A$421,"45000",$E$2:$E$421,E142))</f>
        <v>12.77</v>
      </c>
      <c r="M142" s="10" t="n">
        <f aca="false">IF(COUNTIFS($A$2:$A$421,"00000",$E$2:$E$421,E142,$G$2:$G$421,"&lt;&gt;")=0,"",SUMIFS($G$2:$G$421,$A$2:$A$421,"00000",$E$2:$E$421,E142))</f>
        <v>14.49</v>
      </c>
      <c r="N142" s="8" t="str">
        <f aca="false">IF(C142&lt;&gt;"County","Not rated",IF(K142="Not rated","Not rated",IF(OR(G142="",L142=""),"No data",IF(ABS(G142-L142)/L142&lt;Tolerance,"Similar",IF((G142&gt;L142)=(K142="Higher is better"),"Better","Worse")))))</f>
        <v>Better</v>
      </c>
      <c r="O142" s="8" t="str">
        <f aca="false">IF(C142="Nation","Not rated",IF(K142="Not rated","Not rated",IF(OR(G142="",M142=""),"No data",IF(ABS(G142-M142)/M142&lt;Tolerance,"Similar",IF((G142&gt;M142)=(K142="Higher is better"),"Better","Worse")))))</f>
        <v>Better</v>
      </c>
    </row>
    <row r="143" customFormat="false" ht="15" hidden="false" customHeight="false" outlineLevel="0" collapsed="false">
      <c r="A143" s="7" t="s">
        <v>60</v>
      </c>
      <c r="B143" s="8" t="s">
        <v>61</v>
      </c>
      <c r="C143" s="8" t="s">
        <v>47</v>
      </c>
      <c r="D143" s="8" t="s">
        <v>78</v>
      </c>
      <c r="E143" s="8" t="s">
        <v>98</v>
      </c>
      <c r="F143" s="8" t="s">
        <v>99</v>
      </c>
      <c r="G143" s="10" t="n">
        <v>14.5</v>
      </c>
      <c r="H143" s="8" t="s">
        <v>68</v>
      </c>
      <c r="I143" s="8" t="s">
        <v>100</v>
      </c>
      <c r="J143" s="8" t="s">
        <v>101</v>
      </c>
      <c r="K143" s="8" t="s">
        <v>83</v>
      </c>
      <c r="L143" s="10" t="n">
        <f aca="false">IF(COUNTIFS($A$2:$A$421,"45000",$E$2:$E$421,E143,$G$2:$G$421,"&lt;&gt;")=0,"",SUMIFS($G$2:$G$421,$A$2:$A$421,"45000",$E$2:$E$421,E143))</f>
        <v>12.77</v>
      </c>
      <c r="M143" s="10" t="n">
        <f aca="false">IF(COUNTIFS($A$2:$A$421,"00000",$E$2:$E$421,E143,$G$2:$G$421,"&lt;&gt;")=0,"",SUMIFS($G$2:$G$421,$A$2:$A$421,"00000",$E$2:$E$421,E143))</f>
        <v>14.49</v>
      </c>
      <c r="N143" s="8" t="str">
        <f aca="false">IF(C143&lt;&gt;"County","Not rated",IF(K143="Not rated","Not rated",IF(OR(G143="",L143=""),"No data",IF(ABS(G143-L143)/L143&lt;Tolerance,"Similar",IF((G143&gt;L143)=(K143="Higher is better"),"Better","Worse")))))</f>
        <v>Worse</v>
      </c>
      <c r="O143" s="8" t="str">
        <f aca="false">IF(C143="Nation","Not rated",IF(K143="Not rated","Not rated",IF(OR(G143="",M143=""),"No data",IF(ABS(G143-M143)/M143&lt;Tolerance,"Similar",IF((G143&gt;M143)=(K143="Higher is better"),"Better","Worse")))))</f>
        <v>Similar</v>
      </c>
    </row>
    <row r="144" customFormat="false" ht="15" hidden="false" customHeight="false" outlineLevel="0" collapsed="false">
      <c r="A144" s="7" t="s">
        <v>62</v>
      </c>
      <c r="B144" s="8" t="s">
        <v>63</v>
      </c>
      <c r="C144" s="8" t="s">
        <v>47</v>
      </c>
      <c r="D144" s="8" t="s">
        <v>78</v>
      </c>
      <c r="E144" s="8" t="s">
        <v>98</v>
      </c>
      <c r="F144" s="8" t="s">
        <v>99</v>
      </c>
      <c r="G144" s="10" t="n">
        <v>11.54</v>
      </c>
      <c r="H144" s="8" t="s">
        <v>68</v>
      </c>
      <c r="I144" s="8" t="s">
        <v>100</v>
      </c>
      <c r="J144" s="8" t="s">
        <v>101</v>
      </c>
      <c r="K144" s="8" t="s">
        <v>83</v>
      </c>
      <c r="L144" s="10" t="n">
        <f aca="false">IF(COUNTIFS($A$2:$A$421,"45000",$E$2:$E$421,E144,$G$2:$G$421,"&lt;&gt;")=0,"",SUMIFS($G$2:$G$421,$A$2:$A$421,"45000",$E$2:$E$421,E144))</f>
        <v>12.77</v>
      </c>
      <c r="M144" s="10" t="n">
        <f aca="false">IF(COUNTIFS($A$2:$A$421,"00000",$E$2:$E$421,E144,$G$2:$G$421,"&lt;&gt;")=0,"",SUMIFS($G$2:$G$421,$A$2:$A$421,"00000",$E$2:$E$421,E144))</f>
        <v>14.49</v>
      </c>
      <c r="N144" s="8" t="str">
        <f aca="false">IF(C144&lt;&gt;"County","Not rated",IF(K144="Not rated","Not rated",IF(OR(G144="",L144=""),"No data",IF(ABS(G144-L144)/L144&lt;Tolerance,"Similar",IF((G144&gt;L144)=(K144="Higher is better"),"Better","Worse")))))</f>
        <v>Better</v>
      </c>
      <c r="O144" s="8" t="str">
        <f aca="false">IF(C144="Nation","Not rated",IF(K144="Not rated","Not rated",IF(OR(G144="",M144=""),"No data",IF(ABS(G144-M144)/M144&lt;Tolerance,"Similar",IF((G144&gt;M144)=(K144="Higher is better"),"Better","Worse")))))</f>
        <v>Better</v>
      </c>
    </row>
    <row r="145" customFormat="false" ht="15" hidden="false" customHeight="false" outlineLevel="0" collapsed="false">
      <c r="A145" s="7" t="s">
        <v>64</v>
      </c>
      <c r="B145" s="8" t="s">
        <v>65</v>
      </c>
      <c r="C145" s="8" t="s">
        <v>47</v>
      </c>
      <c r="D145" s="8" t="s">
        <v>78</v>
      </c>
      <c r="E145" s="8" t="s">
        <v>98</v>
      </c>
      <c r="F145" s="8" t="s">
        <v>99</v>
      </c>
      <c r="G145" s="10" t="n">
        <v>9.63</v>
      </c>
      <c r="H145" s="8" t="s">
        <v>68</v>
      </c>
      <c r="I145" s="8" t="s">
        <v>100</v>
      </c>
      <c r="J145" s="8" t="s">
        <v>101</v>
      </c>
      <c r="K145" s="8" t="s">
        <v>83</v>
      </c>
      <c r="L145" s="10" t="n">
        <f aca="false">IF(COUNTIFS($A$2:$A$421,"45000",$E$2:$E$421,E145,$G$2:$G$421,"&lt;&gt;")=0,"",SUMIFS($G$2:$G$421,$A$2:$A$421,"45000",$E$2:$E$421,E145))</f>
        <v>12.77</v>
      </c>
      <c r="M145" s="10" t="n">
        <f aca="false">IF(COUNTIFS($A$2:$A$421,"00000",$E$2:$E$421,E145,$G$2:$G$421,"&lt;&gt;")=0,"",SUMIFS($G$2:$G$421,$A$2:$A$421,"00000",$E$2:$E$421,E145))</f>
        <v>14.49</v>
      </c>
      <c r="N145" s="8" t="str">
        <f aca="false">IF(C145&lt;&gt;"County","Not rated",IF(K145="Not rated","Not rated",IF(OR(G145="",L145=""),"No data",IF(ABS(G145-L145)/L145&lt;Tolerance,"Similar",IF((G145&gt;L145)=(K145="Higher is better"),"Better","Worse")))))</f>
        <v>Better</v>
      </c>
      <c r="O145" s="8" t="str">
        <f aca="false">IF(C145="Nation","Not rated",IF(K145="Not rated","Not rated",IF(OR(G145="",M145=""),"No data",IF(ABS(G145-M145)/M145&lt;Tolerance,"Similar",IF((G145&gt;M145)=(K145="Higher is better"),"Better","Worse")))))</f>
        <v>Better</v>
      </c>
    </row>
    <row r="146" customFormat="false" ht="15" hidden="false" customHeight="false" outlineLevel="0" collapsed="false">
      <c r="A146" s="7" t="s">
        <v>32</v>
      </c>
      <c r="B146" s="8" t="s">
        <v>33</v>
      </c>
      <c r="C146" s="8" t="s">
        <v>34</v>
      </c>
      <c r="D146" s="8" t="s">
        <v>78</v>
      </c>
      <c r="E146" s="8" t="s">
        <v>102</v>
      </c>
      <c r="F146" s="8" t="s">
        <v>103</v>
      </c>
      <c r="G146" s="10" t="n">
        <v>89.14</v>
      </c>
      <c r="H146" s="8" t="s">
        <v>68</v>
      </c>
      <c r="I146" s="8" t="s">
        <v>100</v>
      </c>
      <c r="J146" s="8" t="s">
        <v>101</v>
      </c>
      <c r="K146" s="8" t="s">
        <v>87</v>
      </c>
      <c r="L146" s="10" t="n">
        <f aca="false">IF(COUNTIFS($A$2:$A$421,"45000",$E$2:$E$421,E146,$G$2:$G$421,"&lt;&gt;")=0,"",SUMIFS($G$2:$G$421,$A$2:$A$421,"45000",$E$2:$E$421,E146))</f>
        <v>89.33</v>
      </c>
      <c r="M146" s="10" t="n">
        <f aca="false">IF(COUNTIFS($A$2:$A$421,"00000",$E$2:$E$421,E146,$G$2:$G$421,"&lt;&gt;")=0,"",SUMIFS($G$2:$G$421,$A$2:$A$421,"00000",$E$2:$E$421,E146))</f>
        <v>89.14</v>
      </c>
      <c r="N146" s="8" t="str">
        <f aca="false">IF(C146&lt;&gt;"County","Not rated",IF(K146="Not rated","Not rated",IF(OR(G146="",L146=""),"No data",IF(ABS(G146-L146)/L146&lt;Tolerance,"Similar",IF((G146&gt;L146)=(K146="Higher is better"),"Better","Worse")))))</f>
        <v>Not rated</v>
      </c>
      <c r="O146" s="8" t="str">
        <f aca="false">IF(C146="Nation","Not rated",IF(K146="Not rated","Not rated",IF(OR(G146="",M146=""),"No data",IF(ABS(G146-M146)/M146&lt;Tolerance,"Similar",IF((G146&gt;M146)=(K146="Higher is better"),"Better","Worse")))))</f>
        <v>Not rated</v>
      </c>
    </row>
    <row r="147" customFormat="false" ht="15" hidden="false" customHeight="false" outlineLevel="0" collapsed="false">
      <c r="A147" s="7" t="s">
        <v>42</v>
      </c>
      <c r="B147" s="8" t="s">
        <v>43</v>
      </c>
      <c r="C147" s="8" t="s">
        <v>44</v>
      </c>
      <c r="D147" s="8" t="s">
        <v>78</v>
      </c>
      <c r="E147" s="8" t="s">
        <v>102</v>
      </c>
      <c r="F147" s="8" t="s">
        <v>103</v>
      </c>
      <c r="G147" s="10" t="n">
        <v>89.33</v>
      </c>
      <c r="H147" s="8" t="s">
        <v>68</v>
      </c>
      <c r="I147" s="8" t="s">
        <v>100</v>
      </c>
      <c r="J147" s="8" t="s">
        <v>101</v>
      </c>
      <c r="K147" s="8" t="s">
        <v>87</v>
      </c>
      <c r="L147" s="10" t="n">
        <f aca="false">IF(COUNTIFS($A$2:$A$421,"45000",$E$2:$E$421,E147,$G$2:$G$421,"&lt;&gt;")=0,"",SUMIFS($G$2:$G$421,$A$2:$A$421,"45000",$E$2:$E$421,E147))</f>
        <v>89.33</v>
      </c>
      <c r="M147" s="10" t="n">
        <f aca="false">IF(COUNTIFS($A$2:$A$421,"00000",$E$2:$E$421,E147,$G$2:$G$421,"&lt;&gt;")=0,"",SUMIFS($G$2:$G$421,$A$2:$A$421,"00000",$E$2:$E$421,E147))</f>
        <v>89.14</v>
      </c>
      <c r="N147" s="8" t="str">
        <f aca="false">IF(C147&lt;&gt;"County","Not rated",IF(K147="Not rated","Not rated",IF(OR(G147="",L147=""),"No data",IF(ABS(G147-L147)/L147&lt;Tolerance,"Similar",IF((G147&gt;L147)=(K147="Higher is better"),"Better","Worse")))))</f>
        <v>Not rated</v>
      </c>
      <c r="O147" s="8" t="str">
        <f aca="false">IF(C147="Nation","Not rated",IF(K147="Not rated","Not rated",IF(OR(G147="",M147=""),"No data",IF(ABS(G147-M147)/M147&lt;Tolerance,"Similar",IF((G147&gt;M147)=(K147="Higher is better"),"Better","Worse")))))</f>
        <v>Similar</v>
      </c>
    </row>
    <row r="148" customFormat="false" ht="15" hidden="false" customHeight="false" outlineLevel="0" collapsed="false">
      <c r="A148" s="7" t="s">
        <v>45</v>
      </c>
      <c r="B148" s="8" t="s">
        <v>46</v>
      </c>
      <c r="C148" s="8" t="s">
        <v>47</v>
      </c>
      <c r="D148" s="8" t="s">
        <v>78</v>
      </c>
      <c r="E148" s="8" t="s">
        <v>102</v>
      </c>
      <c r="F148" s="8" t="s">
        <v>103</v>
      </c>
      <c r="G148" s="10" t="n">
        <v>85.12</v>
      </c>
      <c r="H148" s="8" t="s">
        <v>68</v>
      </c>
      <c r="I148" s="8" t="s">
        <v>100</v>
      </c>
      <c r="J148" s="8" t="s">
        <v>101</v>
      </c>
      <c r="K148" s="8" t="s">
        <v>87</v>
      </c>
      <c r="L148" s="10" t="n">
        <f aca="false">IF(COUNTIFS($A$2:$A$421,"45000",$E$2:$E$421,E148,$G$2:$G$421,"&lt;&gt;")=0,"",SUMIFS($G$2:$G$421,$A$2:$A$421,"45000",$E$2:$E$421,E148))</f>
        <v>89.33</v>
      </c>
      <c r="M148" s="10" t="n">
        <f aca="false">IF(COUNTIFS($A$2:$A$421,"00000",$E$2:$E$421,E148,$G$2:$G$421,"&lt;&gt;")=0,"",SUMIFS($G$2:$G$421,$A$2:$A$421,"00000",$E$2:$E$421,E148))</f>
        <v>89.14</v>
      </c>
      <c r="N148" s="8" t="str">
        <f aca="false">IF(C148&lt;&gt;"County","Not rated",IF(K148="Not rated","Not rated",IF(OR(G148="",L148=""),"No data",IF(ABS(G148-L148)/L148&lt;Tolerance,"Similar",IF((G148&gt;L148)=(K148="Higher is better"),"Better","Worse")))))</f>
        <v>Similar</v>
      </c>
      <c r="O148" s="8" t="str">
        <f aca="false">IF(C148="Nation","Not rated",IF(K148="Not rated","Not rated",IF(OR(G148="",M148=""),"No data",IF(ABS(G148-M148)/M148&lt;Tolerance,"Similar",IF((G148&gt;M148)=(K148="Higher is better"),"Better","Worse")))))</f>
        <v>Similar</v>
      </c>
    </row>
    <row r="149" customFormat="false" ht="15" hidden="false" customHeight="false" outlineLevel="0" collapsed="false">
      <c r="A149" s="7" t="s">
        <v>48</v>
      </c>
      <c r="B149" s="8" t="s">
        <v>49</v>
      </c>
      <c r="C149" s="8" t="s">
        <v>47</v>
      </c>
      <c r="D149" s="8" t="s">
        <v>78</v>
      </c>
      <c r="E149" s="8" t="s">
        <v>102</v>
      </c>
      <c r="F149" s="8" t="s">
        <v>103</v>
      </c>
      <c r="G149" s="10" t="n">
        <v>87.16</v>
      </c>
      <c r="H149" s="8" t="s">
        <v>68</v>
      </c>
      <c r="I149" s="8" t="s">
        <v>100</v>
      </c>
      <c r="J149" s="8" t="s">
        <v>101</v>
      </c>
      <c r="K149" s="8" t="s">
        <v>87</v>
      </c>
      <c r="L149" s="10" t="n">
        <f aca="false">IF(COUNTIFS($A$2:$A$421,"45000",$E$2:$E$421,E149,$G$2:$G$421,"&lt;&gt;")=0,"",SUMIFS($G$2:$G$421,$A$2:$A$421,"45000",$E$2:$E$421,E149))</f>
        <v>89.33</v>
      </c>
      <c r="M149" s="10" t="n">
        <f aca="false">IF(COUNTIFS($A$2:$A$421,"00000",$E$2:$E$421,E149,$G$2:$G$421,"&lt;&gt;")=0,"",SUMIFS($G$2:$G$421,$A$2:$A$421,"00000",$E$2:$E$421,E149))</f>
        <v>89.14</v>
      </c>
      <c r="N149" s="8" t="str">
        <f aca="false">IF(C149&lt;&gt;"County","Not rated",IF(K149="Not rated","Not rated",IF(OR(G149="",L149=""),"No data",IF(ABS(G149-L149)/L149&lt;Tolerance,"Similar",IF((G149&gt;L149)=(K149="Higher is better"),"Better","Worse")))))</f>
        <v>Similar</v>
      </c>
      <c r="O149" s="8" t="str">
        <f aca="false">IF(C149="Nation","Not rated",IF(K149="Not rated","Not rated",IF(OR(G149="",M149=""),"No data",IF(ABS(G149-M149)/M149&lt;Tolerance,"Similar",IF((G149&gt;M149)=(K149="Higher is better"),"Better","Worse")))))</f>
        <v>Similar</v>
      </c>
    </row>
    <row r="150" customFormat="false" ht="15" hidden="false" customHeight="false" outlineLevel="0" collapsed="false">
      <c r="A150" s="7" t="s">
        <v>50</v>
      </c>
      <c r="B150" s="8" t="s">
        <v>51</v>
      </c>
      <c r="C150" s="8" t="s">
        <v>47</v>
      </c>
      <c r="D150" s="8" t="s">
        <v>78</v>
      </c>
      <c r="E150" s="8" t="s">
        <v>102</v>
      </c>
      <c r="F150" s="8" t="s">
        <v>103</v>
      </c>
      <c r="G150" s="10" t="n">
        <v>85.19</v>
      </c>
      <c r="H150" s="8" t="s">
        <v>68</v>
      </c>
      <c r="I150" s="8" t="s">
        <v>100</v>
      </c>
      <c r="J150" s="8" t="s">
        <v>101</v>
      </c>
      <c r="K150" s="8" t="s">
        <v>87</v>
      </c>
      <c r="L150" s="10" t="n">
        <f aca="false">IF(COUNTIFS($A$2:$A$421,"45000",$E$2:$E$421,E150,$G$2:$G$421,"&lt;&gt;")=0,"",SUMIFS($G$2:$G$421,$A$2:$A$421,"45000",$E$2:$E$421,E150))</f>
        <v>89.33</v>
      </c>
      <c r="M150" s="10" t="n">
        <f aca="false">IF(COUNTIFS($A$2:$A$421,"00000",$E$2:$E$421,E150,$G$2:$G$421,"&lt;&gt;")=0,"",SUMIFS($G$2:$G$421,$A$2:$A$421,"00000",$E$2:$E$421,E150))</f>
        <v>89.14</v>
      </c>
      <c r="N150" s="8" t="str">
        <f aca="false">IF(C150&lt;&gt;"County","Not rated",IF(K150="Not rated","Not rated",IF(OR(G150="",L150=""),"No data",IF(ABS(G150-L150)/L150&lt;Tolerance,"Similar",IF((G150&gt;L150)=(K150="Higher is better"),"Better","Worse")))))</f>
        <v>Similar</v>
      </c>
      <c r="O150" s="8" t="str">
        <f aca="false">IF(C150="Nation","Not rated",IF(K150="Not rated","Not rated",IF(OR(G150="",M150=""),"No data",IF(ABS(G150-M150)/M150&lt;Tolerance,"Similar",IF((G150&gt;M150)=(K150="Higher is better"),"Better","Worse")))))</f>
        <v>Similar</v>
      </c>
    </row>
    <row r="151" customFormat="false" ht="15" hidden="false" customHeight="false" outlineLevel="0" collapsed="false">
      <c r="A151" s="7" t="s">
        <v>52</v>
      </c>
      <c r="B151" s="8" t="s">
        <v>53</v>
      </c>
      <c r="C151" s="8" t="s">
        <v>47</v>
      </c>
      <c r="D151" s="8" t="s">
        <v>78</v>
      </c>
      <c r="E151" s="8" t="s">
        <v>102</v>
      </c>
      <c r="F151" s="8" t="s">
        <v>103</v>
      </c>
      <c r="G151" s="10" t="n">
        <v>90.1</v>
      </c>
      <c r="H151" s="8" t="s">
        <v>68</v>
      </c>
      <c r="I151" s="8" t="s">
        <v>100</v>
      </c>
      <c r="J151" s="8" t="s">
        <v>101</v>
      </c>
      <c r="K151" s="8" t="s">
        <v>87</v>
      </c>
      <c r="L151" s="10" t="n">
        <f aca="false">IF(COUNTIFS($A$2:$A$421,"45000",$E$2:$E$421,E151,$G$2:$G$421,"&lt;&gt;")=0,"",SUMIFS($G$2:$G$421,$A$2:$A$421,"45000",$E$2:$E$421,E151))</f>
        <v>89.33</v>
      </c>
      <c r="M151" s="10" t="n">
        <f aca="false">IF(COUNTIFS($A$2:$A$421,"00000",$E$2:$E$421,E151,$G$2:$G$421,"&lt;&gt;")=0,"",SUMIFS($G$2:$G$421,$A$2:$A$421,"00000",$E$2:$E$421,E151))</f>
        <v>89.14</v>
      </c>
      <c r="N151" s="8" t="str">
        <f aca="false">IF(C151&lt;&gt;"County","Not rated",IF(K151="Not rated","Not rated",IF(OR(G151="",L151=""),"No data",IF(ABS(G151-L151)/L151&lt;Tolerance,"Similar",IF((G151&gt;L151)=(K151="Higher is better"),"Better","Worse")))))</f>
        <v>Similar</v>
      </c>
      <c r="O151" s="8" t="str">
        <f aca="false">IF(C151="Nation","Not rated",IF(K151="Not rated","Not rated",IF(OR(G151="",M151=""),"No data",IF(ABS(G151-M151)/M151&lt;Tolerance,"Similar",IF((G151&gt;M151)=(K151="Higher is better"),"Better","Worse")))))</f>
        <v>Similar</v>
      </c>
    </row>
    <row r="152" customFormat="false" ht="15" hidden="false" customHeight="false" outlineLevel="0" collapsed="false">
      <c r="A152" s="7" t="s">
        <v>54</v>
      </c>
      <c r="B152" s="8" t="s">
        <v>55</v>
      </c>
      <c r="C152" s="8" t="s">
        <v>47</v>
      </c>
      <c r="D152" s="8" t="s">
        <v>78</v>
      </c>
      <c r="E152" s="8" t="s">
        <v>102</v>
      </c>
      <c r="F152" s="8" t="s">
        <v>103</v>
      </c>
      <c r="G152" s="10" t="n">
        <v>86.89</v>
      </c>
      <c r="H152" s="8" t="s">
        <v>68</v>
      </c>
      <c r="I152" s="8" t="s">
        <v>100</v>
      </c>
      <c r="J152" s="8" t="s">
        <v>101</v>
      </c>
      <c r="K152" s="8" t="s">
        <v>87</v>
      </c>
      <c r="L152" s="10" t="n">
        <f aca="false">IF(COUNTIFS($A$2:$A$421,"45000",$E$2:$E$421,E152,$G$2:$G$421,"&lt;&gt;")=0,"",SUMIFS($G$2:$G$421,$A$2:$A$421,"45000",$E$2:$E$421,E152))</f>
        <v>89.33</v>
      </c>
      <c r="M152" s="10" t="n">
        <f aca="false">IF(COUNTIFS($A$2:$A$421,"00000",$E$2:$E$421,E152,$G$2:$G$421,"&lt;&gt;")=0,"",SUMIFS($G$2:$G$421,$A$2:$A$421,"00000",$E$2:$E$421,E152))</f>
        <v>89.14</v>
      </c>
      <c r="N152" s="8" t="str">
        <f aca="false">IF(C152&lt;&gt;"County","Not rated",IF(K152="Not rated","Not rated",IF(OR(G152="",L152=""),"No data",IF(ABS(G152-L152)/L152&lt;Tolerance,"Similar",IF((G152&gt;L152)=(K152="Higher is better"),"Better","Worse")))))</f>
        <v>Similar</v>
      </c>
      <c r="O152" s="8" t="str">
        <f aca="false">IF(C152="Nation","Not rated",IF(K152="Not rated","Not rated",IF(OR(G152="",M152=""),"No data",IF(ABS(G152-M152)/M152&lt;Tolerance,"Similar",IF((G152&gt;M152)=(K152="Higher is better"),"Better","Worse")))))</f>
        <v>Similar</v>
      </c>
    </row>
    <row r="153" customFormat="false" ht="15" hidden="false" customHeight="false" outlineLevel="0" collapsed="false">
      <c r="A153" s="7" t="s">
        <v>56</v>
      </c>
      <c r="B153" s="8" t="s">
        <v>57</v>
      </c>
      <c r="C153" s="8" t="s">
        <v>47</v>
      </c>
      <c r="D153" s="8" t="s">
        <v>78</v>
      </c>
      <c r="E153" s="8" t="s">
        <v>102</v>
      </c>
      <c r="F153" s="8" t="s">
        <v>103</v>
      </c>
      <c r="G153" s="10" t="n">
        <v>82.69</v>
      </c>
      <c r="H153" s="8" t="s">
        <v>68</v>
      </c>
      <c r="I153" s="8" t="s">
        <v>100</v>
      </c>
      <c r="J153" s="8" t="s">
        <v>101</v>
      </c>
      <c r="K153" s="8" t="s">
        <v>87</v>
      </c>
      <c r="L153" s="10" t="n">
        <f aca="false">IF(COUNTIFS($A$2:$A$421,"45000",$E$2:$E$421,E153,$G$2:$G$421,"&lt;&gt;")=0,"",SUMIFS($G$2:$G$421,$A$2:$A$421,"45000",$E$2:$E$421,E153))</f>
        <v>89.33</v>
      </c>
      <c r="M153" s="10" t="n">
        <f aca="false">IF(COUNTIFS($A$2:$A$421,"00000",$E$2:$E$421,E153,$G$2:$G$421,"&lt;&gt;")=0,"",SUMIFS($G$2:$G$421,$A$2:$A$421,"00000",$E$2:$E$421,E153))</f>
        <v>89.14</v>
      </c>
      <c r="N153" s="8" t="str">
        <f aca="false">IF(C153&lt;&gt;"County","Not rated",IF(K153="Not rated","Not rated",IF(OR(G153="",L153=""),"No data",IF(ABS(G153-L153)/L153&lt;Tolerance,"Similar",IF((G153&gt;L153)=(K153="Higher is better"),"Better","Worse")))))</f>
        <v>Worse</v>
      </c>
      <c r="O153" s="8" t="str">
        <f aca="false">IF(C153="Nation","Not rated",IF(K153="Not rated","Not rated",IF(OR(G153="",M153=""),"No data",IF(ABS(G153-M153)/M153&lt;Tolerance,"Similar",IF((G153&gt;M153)=(K153="Higher is better"),"Better","Worse")))))</f>
        <v>Worse</v>
      </c>
    </row>
    <row r="154" customFormat="false" ht="15" hidden="false" customHeight="false" outlineLevel="0" collapsed="false">
      <c r="A154" s="7" t="s">
        <v>58</v>
      </c>
      <c r="B154" s="8" t="s">
        <v>59</v>
      </c>
      <c r="C154" s="8" t="s">
        <v>47</v>
      </c>
      <c r="D154" s="8" t="s">
        <v>78</v>
      </c>
      <c r="E154" s="8" t="s">
        <v>102</v>
      </c>
      <c r="F154" s="8" t="s">
        <v>103</v>
      </c>
      <c r="G154" s="10" t="n">
        <v>86.95</v>
      </c>
      <c r="H154" s="8" t="s">
        <v>68</v>
      </c>
      <c r="I154" s="8" t="s">
        <v>100</v>
      </c>
      <c r="J154" s="8" t="s">
        <v>101</v>
      </c>
      <c r="K154" s="8" t="s">
        <v>87</v>
      </c>
      <c r="L154" s="10" t="n">
        <f aca="false">IF(COUNTIFS($A$2:$A$421,"45000",$E$2:$E$421,E154,$G$2:$G$421,"&lt;&gt;")=0,"",SUMIFS($G$2:$G$421,$A$2:$A$421,"45000",$E$2:$E$421,E154))</f>
        <v>89.33</v>
      </c>
      <c r="M154" s="10" t="n">
        <f aca="false">IF(COUNTIFS($A$2:$A$421,"00000",$E$2:$E$421,E154,$G$2:$G$421,"&lt;&gt;")=0,"",SUMIFS($G$2:$G$421,$A$2:$A$421,"00000",$E$2:$E$421,E154))</f>
        <v>89.14</v>
      </c>
      <c r="N154" s="8" t="str">
        <f aca="false">IF(C154&lt;&gt;"County","Not rated",IF(K154="Not rated","Not rated",IF(OR(G154="",L154=""),"No data",IF(ABS(G154-L154)/L154&lt;Tolerance,"Similar",IF((G154&gt;L154)=(K154="Higher is better"),"Better","Worse")))))</f>
        <v>Similar</v>
      </c>
      <c r="O154" s="8" t="str">
        <f aca="false">IF(C154="Nation","Not rated",IF(K154="Not rated","Not rated",IF(OR(G154="",M154=""),"No data",IF(ABS(G154-M154)/M154&lt;Tolerance,"Similar",IF((G154&gt;M154)=(K154="Higher is better"),"Better","Worse")))))</f>
        <v>Similar</v>
      </c>
    </row>
    <row r="155" customFormat="false" ht="15" hidden="false" customHeight="false" outlineLevel="0" collapsed="false">
      <c r="A155" s="7" t="s">
        <v>60</v>
      </c>
      <c r="B155" s="8" t="s">
        <v>61</v>
      </c>
      <c r="C155" s="8" t="s">
        <v>47</v>
      </c>
      <c r="D155" s="8" t="s">
        <v>78</v>
      </c>
      <c r="E155" s="8" t="s">
        <v>102</v>
      </c>
      <c r="F155" s="8" t="s">
        <v>103</v>
      </c>
      <c r="G155" s="10" t="n">
        <v>87.05</v>
      </c>
      <c r="H155" s="8" t="s">
        <v>68</v>
      </c>
      <c r="I155" s="8" t="s">
        <v>100</v>
      </c>
      <c r="J155" s="8" t="s">
        <v>101</v>
      </c>
      <c r="K155" s="8" t="s">
        <v>87</v>
      </c>
      <c r="L155" s="10" t="n">
        <f aca="false">IF(COUNTIFS($A$2:$A$421,"45000",$E$2:$E$421,E155,$G$2:$G$421,"&lt;&gt;")=0,"",SUMIFS($G$2:$G$421,$A$2:$A$421,"45000",$E$2:$E$421,E155))</f>
        <v>89.33</v>
      </c>
      <c r="M155" s="10" t="n">
        <f aca="false">IF(COUNTIFS($A$2:$A$421,"00000",$E$2:$E$421,E155,$G$2:$G$421,"&lt;&gt;")=0,"",SUMIFS($G$2:$G$421,$A$2:$A$421,"00000",$E$2:$E$421,E155))</f>
        <v>89.14</v>
      </c>
      <c r="N155" s="8" t="str">
        <f aca="false">IF(C155&lt;&gt;"County","Not rated",IF(K155="Not rated","Not rated",IF(OR(G155="",L155=""),"No data",IF(ABS(G155-L155)/L155&lt;Tolerance,"Similar",IF((G155&gt;L155)=(K155="Higher is better"),"Better","Worse")))))</f>
        <v>Similar</v>
      </c>
      <c r="O155" s="8" t="str">
        <f aca="false">IF(C155="Nation","Not rated",IF(K155="Not rated","Not rated",IF(OR(G155="",M155=""),"No data",IF(ABS(G155-M155)/M155&lt;Tolerance,"Similar",IF((G155&gt;M155)=(K155="Higher is better"),"Better","Worse")))))</f>
        <v>Similar</v>
      </c>
    </row>
    <row r="156" customFormat="false" ht="15" hidden="false" customHeight="false" outlineLevel="0" collapsed="false">
      <c r="A156" s="7" t="s">
        <v>62</v>
      </c>
      <c r="B156" s="8" t="s">
        <v>63</v>
      </c>
      <c r="C156" s="8" t="s">
        <v>47</v>
      </c>
      <c r="D156" s="8" t="s">
        <v>78</v>
      </c>
      <c r="E156" s="8" t="s">
        <v>102</v>
      </c>
      <c r="F156" s="8" t="s">
        <v>103</v>
      </c>
      <c r="G156" s="10" t="n">
        <v>87.83</v>
      </c>
      <c r="H156" s="8" t="s">
        <v>68</v>
      </c>
      <c r="I156" s="8" t="s">
        <v>100</v>
      </c>
      <c r="J156" s="8" t="s">
        <v>101</v>
      </c>
      <c r="K156" s="8" t="s">
        <v>87</v>
      </c>
      <c r="L156" s="10" t="n">
        <f aca="false">IF(COUNTIFS($A$2:$A$421,"45000",$E$2:$E$421,E156,$G$2:$G$421,"&lt;&gt;")=0,"",SUMIFS($G$2:$G$421,$A$2:$A$421,"45000",$E$2:$E$421,E156))</f>
        <v>89.33</v>
      </c>
      <c r="M156" s="10" t="n">
        <f aca="false">IF(COUNTIFS($A$2:$A$421,"00000",$E$2:$E$421,E156,$G$2:$G$421,"&lt;&gt;")=0,"",SUMIFS($G$2:$G$421,$A$2:$A$421,"00000",$E$2:$E$421,E156))</f>
        <v>89.14</v>
      </c>
      <c r="N156" s="8" t="str">
        <f aca="false">IF(C156&lt;&gt;"County","Not rated",IF(K156="Not rated","Not rated",IF(OR(G156="",L156=""),"No data",IF(ABS(G156-L156)/L156&lt;Tolerance,"Similar",IF((G156&gt;L156)=(K156="Higher is better"),"Better","Worse")))))</f>
        <v>Similar</v>
      </c>
      <c r="O156" s="8" t="str">
        <f aca="false">IF(C156="Nation","Not rated",IF(K156="Not rated","Not rated",IF(OR(G156="",M156=""),"No data",IF(ABS(G156-M156)/M156&lt;Tolerance,"Similar",IF((G156&gt;M156)=(K156="Higher is better"),"Better","Worse")))))</f>
        <v>Similar</v>
      </c>
    </row>
    <row r="157" customFormat="false" ht="15" hidden="false" customHeight="false" outlineLevel="0" collapsed="false">
      <c r="A157" s="7" t="s">
        <v>64</v>
      </c>
      <c r="B157" s="8" t="s">
        <v>65</v>
      </c>
      <c r="C157" s="8" t="s">
        <v>47</v>
      </c>
      <c r="D157" s="8" t="s">
        <v>78</v>
      </c>
      <c r="E157" s="8" t="s">
        <v>102</v>
      </c>
      <c r="F157" s="8" t="s">
        <v>103</v>
      </c>
      <c r="G157" s="10" t="n">
        <v>81.57</v>
      </c>
      <c r="H157" s="8" t="s">
        <v>68</v>
      </c>
      <c r="I157" s="8" t="s">
        <v>100</v>
      </c>
      <c r="J157" s="8" t="s">
        <v>101</v>
      </c>
      <c r="K157" s="8" t="s">
        <v>87</v>
      </c>
      <c r="L157" s="10" t="n">
        <f aca="false">IF(COUNTIFS($A$2:$A$421,"45000",$E$2:$E$421,E157,$G$2:$G$421,"&lt;&gt;")=0,"",SUMIFS($G$2:$G$421,$A$2:$A$421,"45000",$E$2:$E$421,E157))</f>
        <v>89.33</v>
      </c>
      <c r="M157" s="10" t="n">
        <f aca="false">IF(COUNTIFS($A$2:$A$421,"00000",$E$2:$E$421,E157,$G$2:$G$421,"&lt;&gt;")=0,"",SUMIFS($G$2:$G$421,$A$2:$A$421,"00000",$E$2:$E$421,E157))</f>
        <v>89.14</v>
      </c>
      <c r="N157" s="8" t="str">
        <f aca="false">IF(C157&lt;&gt;"County","Not rated",IF(K157="Not rated","Not rated",IF(OR(G157="",L157=""),"No data",IF(ABS(G157-L157)/L157&lt;Tolerance,"Similar",IF((G157&gt;L157)=(K157="Higher is better"),"Better","Worse")))))</f>
        <v>Worse</v>
      </c>
      <c r="O157" s="8" t="str">
        <f aca="false">IF(C157="Nation","Not rated",IF(K157="Not rated","Not rated",IF(OR(G157="",M157=""),"No data",IF(ABS(G157-M157)/M157&lt;Tolerance,"Similar",IF((G157&gt;M157)=(K157="Higher is better"),"Better","Worse")))))</f>
        <v>Worse</v>
      </c>
    </row>
    <row r="158" customFormat="false" ht="15" hidden="false" customHeight="false" outlineLevel="0" collapsed="false">
      <c r="A158" s="7" t="s">
        <v>32</v>
      </c>
      <c r="B158" s="8" t="s">
        <v>33</v>
      </c>
      <c r="C158" s="8" t="s">
        <v>34</v>
      </c>
      <c r="D158" s="8" t="s">
        <v>78</v>
      </c>
      <c r="E158" s="8" t="s">
        <v>104</v>
      </c>
      <c r="F158" s="8" t="s">
        <v>105</v>
      </c>
      <c r="G158" s="10" t="n">
        <v>88.35</v>
      </c>
      <c r="H158" s="8" t="s">
        <v>68</v>
      </c>
      <c r="I158" s="8" t="s">
        <v>100</v>
      </c>
      <c r="J158" s="8" t="s">
        <v>101</v>
      </c>
      <c r="K158" s="8" t="s">
        <v>87</v>
      </c>
      <c r="L158" s="10" t="n">
        <f aca="false">IF(COUNTIFS($A$2:$A$421,"45000",$E$2:$E$421,E158,$G$2:$G$421,"&lt;&gt;")=0,"",SUMIFS($G$2:$G$421,$A$2:$A$421,"45000",$E$2:$E$421,E158))</f>
        <v>85.03</v>
      </c>
      <c r="M158" s="10" t="n">
        <f aca="false">IF(COUNTIFS($A$2:$A$421,"00000",$E$2:$E$421,E158,$G$2:$G$421,"&lt;&gt;")=0,"",SUMIFS($G$2:$G$421,$A$2:$A$421,"00000",$E$2:$E$421,E158))</f>
        <v>88.35</v>
      </c>
      <c r="N158" s="8" t="str">
        <f aca="false">IF(C158&lt;&gt;"County","Not rated",IF(K158="Not rated","Not rated",IF(OR(G158="",L158=""),"No data",IF(ABS(G158-L158)/L158&lt;Tolerance,"Similar",IF((G158&gt;L158)=(K158="Higher is better"),"Better","Worse")))))</f>
        <v>Not rated</v>
      </c>
      <c r="O158" s="8" t="str">
        <f aca="false">IF(C158="Nation","Not rated",IF(K158="Not rated","Not rated",IF(OR(G158="",M158=""),"No data",IF(ABS(G158-M158)/M158&lt;Tolerance,"Similar",IF((G158&gt;M158)=(K158="Higher is better"),"Better","Worse")))))</f>
        <v>Not rated</v>
      </c>
    </row>
    <row r="159" customFormat="false" ht="15" hidden="false" customHeight="false" outlineLevel="0" collapsed="false">
      <c r="A159" s="7" t="s">
        <v>42</v>
      </c>
      <c r="B159" s="8" t="s">
        <v>43</v>
      </c>
      <c r="C159" s="8" t="s">
        <v>44</v>
      </c>
      <c r="D159" s="8" t="s">
        <v>78</v>
      </c>
      <c r="E159" s="8" t="s">
        <v>104</v>
      </c>
      <c r="F159" s="8" t="s">
        <v>105</v>
      </c>
      <c r="G159" s="10" t="n">
        <v>85.03</v>
      </c>
      <c r="H159" s="8" t="s">
        <v>68</v>
      </c>
      <c r="I159" s="8" t="s">
        <v>100</v>
      </c>
      <c r="J159" s="8" t="s">
        <v>101</v>
      </c>
      <c r="K159" s="8" t="s">
        <v>87</v>
      </c>
      <c r="L159" s="10" t="n">
        <f aca="false">IF(COUNTIFS($A$2:$A$421,"45000",$E$2:$E$421,E159,$G$2:$G$421,"&lt;&gt;")=0,"",SUMIFS($G$2:$G$421,$A$2:$A$421,"45000",$E$2:$E$421,E159))</f>
        <v>85.03</v>
      </c>
      <c r="M159" s="10" t="n">
        <f aca="false">IF(COUNTIFS($A$2:$A$421,"00000",$E$2:$E$421,E159,$G$2:$G$421,"&lt;&gt;")=0,"",SUMIFS($G$2:$G$421,$A$2:$A$421,"00000",$E$2:$E$421,E159))</f>
        <v>88.35</v>
      </c>
      <c r="N159" s="8" t="str">
        <f aca="false">IF(C159&lt;&gt;"County","Not rated",IF(K159="Not rated","Not rated",IF(OR(G159="",L159=""),"No data",IF(ABS(G159-L159)/L159&lt;Tolerance,"Similar",IF((G159&gt;L159)=(K159="Higher is better"),"Better","Worse")))))</f>
        <v>Not rated</v>
      </c>
      <c r="O159" s="8" t="str">
        <f aca="false">IF(C159="Nation","Not rated",IF(K159="Not rated","Not rated",IF(OR(G159="",M159=""),"No data",IF(ABS(G159-M159)/M159&lt;Tolerance,"Similar",IF((G159&gt;M159)=(K159="Higher is better"),"Better","Worse")))))</f>
        <v>Similar</v>
      </c>
    </row>
    <row r="160" customFormat="false" ht="15" hidden="false" customHeight="false" outlineLevel="0" collapsed="false">
      <c r="A160" s="7" t="s">
        <v>45</v>
      </c>
      <c r="B160" s="8" t="s">
        <v>46</v>
      </c>
      <c r="C160" s="8" t="s">
        <v>47</v>
      </c>
      <c r="D160" s="8" t="s">
        <v>78</v>
      </c>
      <c r="E160" s="8" t="s">
        <v>104</v>
      </c>
      <c r="F160" s="8" t="s">
        <v>105</v>
      </c>
      <c r="G160" s="10" t="n">
        <v>76.12</v>
      </c>
      <c r="H160" s="8" t="s">
        <v>68</v>
      </c>
      <c r="I160" s="8" t="s">
        <v>100</v>
      </c>
      <c r="J160" s="8" t="s">
        <v>101</v>
      </c>
      <c r="K160" s="8" t="s">
        <v>87</v>
      </c>
      <c r="L160" s="10" t="n">
        <f aca="false">IF(COUNTIFS($A$2:$A$421,"45000",$E$2:$E$421,E160,$G$2:$G$421,"&lt;&gt;")=0,"",SUMIFS($G$2:$G$421,$A$2:$A$421,"45000",$E$2:$E$421,E160))</f>
        <v>85.03</v>
      </c>
      <c r="M160" s="10" t="n">
        <f aca="false">IF(COUNTIFS($A$2:$A$421,"00000",$E$2:$E$421,E160,$G$2:$G$421,"&lt;&gt;")=0,"",SUMIFS($G$2:$G$421,$A$2:$A$421,"00000",$E$2:$E$421,E160))</f>
        <v>88.35</v>
      </c>
      <c r="N160" s="8" t="str">
        <f aca="false">IF(C160&lt;&gt;"County","Not rated",IF(K160="Not rated","Not rated",IF(OR(G160="",L160=""),"No data",IF(ABS(G160-L160)/L160&lt;Tolerance,"Similar",IF((G160&gt;L160)=(K160="Higher is better"),"Better","Worse")))))</f>
        <v>Worse</v>
      </c>
      <c r="O160" s="8" t="str">
        <f aca="false">IF(C160="Nation","Not rated",IF(K160="Not rated","Not rated",IF(OR(G160="",M160=""),"No data",IF(ABS(G160-M160)/M160&lt;Tolerance,"Similar",IF((G160&gt;M160)=(K160="Higher is better"),"Better","Worse")))))</f>
        <v>Worse</v>
      </c>
    </row>
    <row r="161" customFormat="false" ht="15" hidden="false" customHeight="false" outlineLevel="0" collapsed="false">
      <c r="A161" s="7" t="s">
        <v>48</v>
      </c>
      <c r="B161" s="8" t="s">
        <v>49</v>
      </c>
      <c r="C161" s="8" t="s">
        <v>47</v>
      </c>
      <c r="D161" s="8" t="s">
        <v>78</v>
      </c>
      <c r="E161" s="8" t="s">
        <v>104</v>
      </c>
      <c r="F161" s="8" t="s">
        <v>105</v>
      </c>
      <c r="G161" s="10" t="n">
        <v>85.69</v>
      </c>
      <c r="H161" s="8" t="s">
        <v>68</v>
      </c>
      <c r="I161" s="8" t="s">
        <v>100</v>
      </c>
      <c r="J161" s="8" t="s">
        <v>101</v>
      </c>
      <c r="K161" s="8" t="s">
        <v>87</v>
      </c>
      <c r="L161" s="10" t="n">
        <f aca="false">IF(COUNTIFS($A$2:$A$421,"45000",$E$2:$E$421,E161,$G$2:$G$421,"&lt;&gt;")=0,"",SUMIFS($G$2:$G$421,$A$2:$A$421,"45000",$E$2:$E$421,E161))</f>
        <v>85.03</v>
      </c>
      <c r="M161" s="10" t="n">
        <f aca="false">IF(COUNTIFS($A$2:$A$421,"00000",$E$2:$E$421,E161,$G$2:$G$421,"&lt;&gt;")=0,"",SUMIFS($G$2:$G$421,$A$2:$A$421,"00000",$E$2:$E$421,E161))</f>
        <v>88.35</v>
      </c>
      <c r="N161" s="8" t="str">
        <f aca="false">IF(C161&lt;&gt;"County","Not rated",IF(K161="Not rated","Not rated",IF(OR(G161="",L161=""),"No data",IF(ABS(G161-L161)/L161&lt;Tolerance,"Similar",IF((G161&gt;L161)=(K161="Higher is better"),"Better","Worse")))))</f>
        <v>Similar</v>
      </c>
      <c r="O161" s="8" t="str">
        <f aca="false">IF(C161="Nation","Not rated",IF(K161="Not rated","Not rated",IF(OR(G161="",M161=""),"No data",IF(ABS(G161-M161)/M161&lt;Tolerance,"Similar",IF((G161&gt;M161)=(K161="Higher is better"),"Better","Worse")))))</f>
        <v>Similar</v>
      </c>
    </row>
    <row r="162" customFormat="false" ht="15" hidden="false" customHeight="false" outlineLevel="0" collapsed="false">
      <c r="A162" s="7" t="s">
        <v>50</v>
      </c>
      <c r="B162" s="8" t="s">
        <v>51</v>
      </c>
      <c r="C162" s="8" t="s">
        <v>47</v>
      </c>
      <c r="D162" s="8" t="s">
        <v>78</v>
      </c>
      <c r="E162" s="8" t="s">
        <v>104</v>
      </c>
      <c r="F162" s="8" t="s">
        <v>105</v>
      </c>
      <c r="G162" s="10" t="n">
        <v>74.04</v>
      </c>
      <c r="H162" s="8" t="s">
        <v>68</v>
      </c>
      <c r="I162" s="8" t="s">
        <v>100</v>
      </c>
      <c r="J162" s="8" t="s">
        <v>101</v>
      </c>
      <c r="K162" s="8" t="s">
        <v>87</v>
      </c>
      <c r="L162" s="10" t="n">
        <f aca="false">IF(COUNTIFS($A$2:$A$421,"45000",$E$2:$E$421,E162,$G$2:$G$421,"&lt;&gt;")=0,"",SUMIFS($G$2:$G$421,$A$2:$A$421,"45000",$E$2:$E$421,E162))</f>
        <v>85.03</v>
      </c>
      <c r="M162" s="10" t="n">
        <f aca="false">IF(COUNTIFS($A$2:$A$421,"00000",$E$2:$E$421,E162,$G$2:$G$421,"&lt;&gt;")=0,"",SUMIFS($G$2:$G$421,$A$2:$A$421,"00000",$E$2:$E$421,E162))</f>
        <v>88.35</v>
      </c>
      <c r="N162" s="8" t="str">
        <f aca="false">IF(C162&lt;&gt;"County","Not rated",IF(K162="Not rated","Not rated",IF(OR(G162="",L162=""),"No data",IF(ABS(G162-L162)/L162&lt;Tolerance,"Similar",IF((G162&gt;L162)=(K162="Higher is better"),"Better","Worse")))))</f>
        <v>Worse</v>
      </c>
      <c r="O162" s="8" t="str">
        <f aca="false">IF(C162="Nation","Not rated",IF(K162="Not rated","Not rated",IF(OR(G162="",M162=""),"No data",IF(ABS(G162-M162)/M162&lt;Tolerance,"Similar",IF((G162&gt;M162)=(K162="Higher is better"),"Better","Worse")))))</f>
        <v>Worse</v>
      </c>
    </row>
    <row r="163" customFormat="false" ht="15" hidden="false" customHeight="false" outlineLevel="0" collapsed="false">
      <c r="A163" s="7" t="s">
        <v>52</v>
      </c>
      <c r="B163" s="8" t="s">
        <v>53</v>
      </c>
      <c r="C163" s="8" t="s">
        <v>47</v>
      </c>
      <c r="D163" s="8" t="s">
        <v>78</v>
      </c>
      <c r="E163" s="8" t="s">
        <v>104</v>
      </c>
      <c r="F163" s="8" t="s">
        <v>105</v>
      </c>
      <c r="G163" s="10" t="n">
        <v>89.9</v>
      </c>
      <c r="H163" s="8" t="s">
        <v>68</v>
      </c>
      <c r="I163" s="8" t="s">
        <v>100</v>
      </c>
      <c r="J163" s="8" t="s">
        <v>101</v>
      </c>
      <c r="K163" s="8" t="s">
        <v>87</v>
      </c>
      <c r="L163" s="10" t="n">
        <f aca="false">IF(COUNTIFS($A$2:$A$421,"45000",$E$2:$E$421,E163,$G$2:$G$421,"&lt;&gt;")=0,"",SUMIFS($G$2:$G$421,$A$2:$A$421,"45000",$E$2:$E$421,E163))</f>
        <v>85.03</v>
      </c>
      <c r="M163" s="10" t="n">
        <f aca="false">IF(COUNTIFS($A$2:$A$421,"00000",$E$2:$E$421,E163,$G$2:$G$421,"&lt;&gt;")=0,"",SUMIFS($G$2:$G$421,$A$2:$A$421,"00000",$E$2:$E$421,E163))</f>
        <v>88.35</v>
      </c>
      <c r="N163" s="8" t="str">
        <f aca="false">IF(C163&lt;&gt;"County","Not rated",IF(K163="Not rated","Not rated",IF(OR(G163="",L163=""),"No data",IF(ABS(G163-L163)/L163&lt;Tolerance,"Similar",IF((G163&gt;L163)=(K163="Higher is better"),"Better","Worse")))))</f>
        <v>Better</v>
      </c>
      <c r="O163" s="8" t="str">
        <f aca="false">IF(C163="Nation","Not rated",IF(K163="Not rated","Not rated",IF(OR(G163="",M163=""),"No data",IF(ABS(G163-M163)/M163&lt;Tolerance,"Similar",IF((G163&gt;M163)=(K163="Higher is better"),"Better","Worse")))))</f>
        <v>Similar</v>
      </c>
    </row>
    <row r="164" customFormat="false" ht="15" hidden="false" customHeight="false" outlineLevel="0" collapsed="false">
      <c r="A164" s="7" t="s">
        <v>54</v>
      </c>
      <c r="B164" s="8" t="s">
        <v>55</v>
      </c>
      <c r="C164" s="8" t="s">
        <v>47</v>
      </c>
      <c r="D164" s="8" t="s">
        <v>78</v>
      </c>
      <c r="E164" s="8" t="s">
        <v>104</v>
      </c>
      <c r="F164" s="8" t="s">
        <v>105</v>
      </c>
      <c r="G164" s="10" t="n">
        <v>78.8</v>
      </c>
      <c r="H164" s="8" t="s">
        <v>68</v>
      </c>
      <c r="I164" s="8" t="s">
        <v>100</v>
      </c>
      <c r="J164" s="8" t="s">
        <v>101</v>
      </c>
      <c r="K164" s="8" t="s">
        <v>87</v>
      </c>
      <c r="L164" s="10" t="n">
        <f aca="false">IF(COUNTIFS($A$2:$A$421,"45000",$E$2:$E$421,E164,$G$2:$G$421,"&lt;&gt;")=0,"",SUMIFS($G$2:$G$421,$A$2:$A$421,"45000",$E$2:$E$421,E164))</f>
        <v>85.03</v>
      </c>
      <c r="M164" s="10" t="n">
        <f aca="false">IF(COUNTIFS($A$2:$A$421,"00000",$E$2:$E$421,E164,$G$2:$G$421,"&lt;&gt;")=0,"",SUMIFS($G$2:$G$421,$A$2:$A$421,"00000",$E$2:$E$421,E164))</f>
        <v>88.35</v>
      </c>
      <c r="N164" s="8" t="str">
        <f aca="false">IF(C164&lt;&gt;"County","Not rated",IF(K164="Not rated","Not rated",IF(OR(G164="",L164=""),"No data",IF(ABS(G164-L164)/L164&lt;Tolerance,"Similar",IF((G164&gt;L164)=(K164="Higher is better"),"Better","Worse")))))</f>
        <v>Worse</v>
      </c>
      <c r="O164" s="8" t="str">
        <f aca="false">IF(C164="Nation","Not rated",IF(K164="Not rated","Not rated",IF(OR(G164="",M164=""),"No data",IF(ABS(G164-M164)/M164&lt;Tolerance,"Similar",IF((G164&gt;M164)=(K164="Higher is better"),"Better","Worse")))))</f>
        <v>Worse</v>
      </c>
    </row>
    <row r="165" customFormat="false" ht="15" hidden="false" customHeight="false" outlineLevel="0" collapsed="false">
      <c r="A165" s="7" t="s">
        <v>56</v>
      </c>
      <c r="B165" s="8" t="s">
        <v>57</v>
      </c>
      <c r="C165" s="8" t="s">
        <v>47</v>
      </c>
      <c r="D165" s="8" t="s">
        <v>78</v>
      </c>
      <c r="E165" s="8" t="s">
        <v>104</v>
      </c>
      <c r="F165" s="8" t="s">
        <v>105</v>
      </c>
      <c r="G165" s="10" t="n">
        <v>81.53</v>
      </c>
      <c r="H165" s="8" t="s">
        <v>68</v>
      </c>
      <c r="I165" s="8" t="s">
        <v>100</v>
      </c>
      <c r="J165" s="8" t="s">
        <v>101</v>
      </c>
      <c r="K165" s="8" t="s">
        <v>87</v>
      </c>
      <c r="L165" s="10" t="n">
        <f aca="false">IF(COUNTIFS($A$2:$A$421,"45000",$E$2:$E$421,E165,$G$2:$G$421,"&lt;&gt;")=0,"",SUMIFS($G$2:$G$421,$A$2:$A$421,"45000",$E$2:$E$421,E165))</f>
        <v>85.03</v>
      </c>
      <c r="M165" s="10" t="n">
        <f aca="false">IF(COUNTIFS($A$2:$A$421,"00000",$E$2:$E$421,E165,$G$2:$G$421,"&lt;&gt;")=0,"",SUMIFS($G$2:$G$421,$A$2:$A$421,"00000",$E$2:$E$421,E165))</f>
        <v>88.35</v>
      </c>
      <c r="N165" s="8" t="str">
        <f aca="false">IF(C165&lt;&gt;"County","Not rated",IF(K165="Not rated","Not rated",IF(OR(G165="",L165=""),"No data",IF(ABS(G165-L165)/L165&lt;Tolerance,"Similar",IF((G165&gt;L165)=(K165="Higher is better"),"Better","Worse")))))</f>
        <v>Similar</v>
      </c>
      <c r="O165" s="8" t="str">
        <f aca="false">IF(C165="Nation","Not rated",IF(K165="Not rated","Not rated",IF(OR(G165="",M165=""),"No data",IF(ABS(G165-M165)/M165&lt;Tolerance,"Similar",IF((G165&gt;M165)=(K165="Higher is better"),"Better","Worse")))))</f>
        <v>Worse</v>
      </c>
    </row>
    <row r="166" customFormat="false" ht="15" hidden="false" customHeight="false" outlineLevel="0" collapsed="false">
      <c r="A166" s="7" t="s">
        <v>58</v>
      </c>
      <c r="B166" s="8" t="s">
        <v>59</v>
      </c>
      <c r="C166" s="8" t="s">
        <v>47</v>
      </c>
      <c r="D166" s="8" t="s">
        <v>78</v>
      </c>
      <c r="E166" s="8" t="s">
        <v>104</v>
      </c>
      <c r="F166" s="8" t="s">
        <v>105</v>
      </c>
      <c r="G166" s="10" t="n">
        <v>79.97</v>
      </c>
      <c r="H166" s="8" t="s">
        <v>68</v>
      </c>
      <c r="I166" s="8" t="s">
        <v>100</v>
      </c>
      <c r="J166" s="8" t="s">
        <v>101</v>
      </c>
      <c r="K166" s="8" t="s">
        <v>87</v>
      </c>
      <c r="L166" s="10" t="n">
        <f aca="false">IF(COUNTIFS($A$2:$A$421,"45000",$E$2:$E$421,E166,$G$2:$G$421,"&lt;&gt;")=0,"",SUMIFS($G$2:$G$421,$A$2:$A$421,"45000",$E$2:$E$421,E166))</f>
        <v>85.03</v>
      </c>
      <c r="M166" s="10" t="n">
        <f aca="false">IF(COUNTIFS($A$2:$A$421,"00000",$E$2:$E$421,E166,$G$2:$G$421,"&lt;&gt;")=0,"",SUMIFS($G$2:$G$421,$A$2:$A$421,"00000",$E$2:$E$421,E166))</f>
        <v>88.35</v>
      </c>
      <c r="N166" s="8" t="str">
        <f aca="false">IF(C166&lt;&gt;"County","Not rated",IF(K166="Not rated","Not rated",IF(OR(G166="",L166=""),"No data",IF(ABS(G166-L166)/L166&lt;Tolerance,"Similar",IF((G166&gt;L166)=(K166="Higher is better"),"Better","Worse")))))</f>
        <v>Worse</v>
      </c>
      <c r="O166" s="8" t="str">
        <f aca="false">IF(C166="Nation","Not rated",IF(K166="Not rated","Not rated",IF(OR(G166="",M166=""),"No data",IF(ABS(G166-M166)/M166&lt;Tolerance,"Similar",IF((G166&gt;M166)=(K166="Higher is better"),"Better","Worse")))))</f>
        <v>Worse</v>
      </c>
    </row>
    <row r="167" customFormat="false" ht="15" hidden="false" customHeight="false" outlineLevel="0" collapsed="false">
      <c r="A167" s="7" t="s">
        <v>60</v>
      </c>
      <c r="B167" s="8" t="s">
        <v>61</v>
      </c>
      <c r="C167" s="8" t="s">
        <v>47</v>
      </c>
      <c r="D167" s="8" t="s">
        <v>78</v>
      </c>
      <c r="E167" s="8" t="s">
        <v>104</v>
      </c>
      <c r="F167" s="8" t="s">
        <v>105</v>
      </c>
      <c r="G167" s="10" t="n">
        <v>82.84</v>
      </c>
      <c r="H167" s="8" t="s">
        <v>68</v>
      </c>
      <c r="I167" s="8" t="s">
        <v>100</v>
      </c>
      <c r="J167" s="8" t="s">
        <v>101</v>
      </c>
      <c r="K167" s="8" t="s">
        <v>87</v>
      </c>
      <c r="L167" s="10" t="n">
        <f aca="false">IF(COUNTIFS($A$2:$A$421,"45000",$E$2:$E$421,E167,$G$2:$G$421,"&lt;&gt;")=0,"",SUMIFS($G$2:$G$421,$A$2:$A$421,"45000",$E$2:$E$421,E167))</f>
        <v>85.03</v>
      </c>
      <c r="M167" s="10" t="n">
        <f aca="false">IF(COUNTIFS($A$2:$A$421,"00000",$E$2:$E$421,E167,$G$2:$G$421,"&lt;&gt;")=0,"",SUMIFS($G$2:$G$421,$A$2:$A$421,"00000",$E$2:$E$421,E167))</f>
        <v>88.35</v>
      </c>
      <c r="N167" s="8" t="str">
        <f aca="false">IF(C167&lt;&gt;"County","Not rated",IF(K167="Not rated","Not rated",IF(OR(G167="",L167=""),"No data",IF(ABS(G167-L167)/L167&lt;Tolerance,"Similar",IF((G167&gt;L167)=(K167="Higher is better"),"Better","Worse")))))</f>
        <v>Similar</v>
      </c>
      <c r="O167" s="8" t="str">
        <f aca="false">IF(C167="Nation","Not rated",IF(K167="Not rated","Not rated",IF(OR(G167="",M167=""),"No data",IF(ABS(G167-M167)/M167&lt;Tolerance,"Similar",IF((G167&gt;M167)=(K167="Higher is better"),"Better","Worse")))))</f>
        <v>Worse</v>
      </c>
    </row>
    <row r="168" customFormat="false" ht="15" hidden="false" customHeight="false" outlineLevel="0" collapsed="false">
      <c r="A168" s="7" t="s">
        <v>62</v>
      </c>
      <c r="B168" s="8" t="s">
        <v>63</v>
      </c>
      <c r="C168" s="8" t="s">
        <v>47</v>
      </c>
      <c r="D168" s="8" t="s">
        <v>78</v>
      </c>
      <c r="E168" s="8" t="s">
        <v>104</v>
      </c>
      <c r="F168" s="8" t="s">
        <v>105</v>
      </c>
      <c r="G168" s="10" t="n">
        <v>85.45</v>
      </c>
      <c r="H168" s="8" t="s">
        <v>68</v>
      </c>
      <c r="I168" s="8" t="s">
        <v>100</v>
      </c>
      <c r="J168" s="8" t="s">
        <v>101</v>
      </c>
      <c r="K168" s="8" t="s">
        <v>87</v>
      </c>
      <c r="L168" s="10" t="n">
        <f aca="false">IF(COUNTIFS($A$2:$A$421,"45000",$E$2:$E$421,E168,$G$2:$G$421,"&lt;&gt;")=0,"",SUMIFS($G$2:$G$421,$A$2:$A$421,"45000",$E$2:$E$421,E168))</f>
        <v>85.03</v>
      </c>
      <c r="M168" s="10" t="n">
        <f aca="false">IF(COUNTIFS($A$2:$A$421,"00000",$E$2:$E$421,E168,$G$2:$G$421,"&lt;&gt;")=0,"",SUMIFS($G$2:$G$421,$A$2:$A$421,"00000",$E$2:$E$421,E168))</f>
        <v>88.35</v>
      </c>
      <c r="N168" s="8" t="str">
        <f aca="false">IF(C168&lt;&gt;"County","Not rated",IF(K168="Not rated","Not rated",IF(OR(G168="",L168=""),"No data",IF(ABS(G168-L168)/L168&lt;Tolerance,"Similar",IF((G168&gt;L168)=(K168="Higher is better"),"Better","Worse")))))</f>
        <v>Similar</v>
      </c>
      <c r="O168" s="8" t="str">
        <f aca="false">IF(C168="Nation","Not rated",IF(K168="Not rated","Not rated",IF(OR(G168="",M168=""),"No data",IF(ABS(G168-M168)/M168&lt;Tolerance,"Similar",IF((G168&gt;M168)=(K168="Higher is better"),"Better","Worse")))))</f>
        <v>Similar</v>
      </c>
    </row>
    <row r="169" customFormat="false" ht="15" hidden="false" customHeight="false" outlineLevel="0" collapsed="false">
      <c r="A169" s="7" t="s">
        <v>64</v>
      </c>
      <c r="B169" s="8" t="s">
        <v>65</v>
      </c>
      <c r="C169" s="8" t="s">
        <v>47</v>
      </c>
      <c r="D169" s="8" t="s">
        <v>78</v>
      </c>
      <c r="E169" s="8" t="s">
        <v>104</v>
      </c>
      <c r="F169" s="8" t="s">
        <v>105</v>
      </c>
      <c r="G169" s="10" t="n">
        <v>80.77</v>
      </c>
      <c r="H169" s="8" t="s">
        <v>68</v>
      </c>
      <c r="I169" s="8" t="s">
        <v>100</v>
      </c>
      <c r="J169" s="8" t="s">
        <v>101</v>
      </c>
      <c r="K169" s="8" t="s">
        <v>87</v>
      </c>
      <c r="L169" s="10" t="n">
        <f aca="false">IF(COUNTIFS($A$2:$A$421,"45000",$E$2:$E$421,E169,$G$2:$G$421,"&lt;&gt;")=0,"",SUMIFS($G$2:$G$421,$A$2:$A$421,"45000",$E$2:$E$421,E169))</f>
        <v>85.03</v>
      </c>
      <c r="M169" s="10" t="n">
        <f aca="false">IF(COUNTIFS($A$2:$A$421,"00000",$E$2:$E$421,E169,$G$2:$G$421,"&lt;&gt;")=0,"",SUMIFS($G$2:$G$421,$A$2:$A$421,"00000",$E$2:$E$421,E169))</f>
        <v>88.35</v>
      </c>
      <c r="N169" s="8" t="str">
        <f aca="false">IF(C169&lt;&gt;"County","Not rated",IF(K169="Not rated","Not rated",IF(OR(G169="",L169=""),"No data",IF(ABS(G169-L169)/L169&lt;Tolerance,"Similar",IF((G169&gt;L169)=(K169="Higher is better"),"Better","Worse")))))</f>
        <v>Worse</v>
      </c>
      <c r="O169" s="8" t="str">
        <f aca="false">IF(C169="Nation","Not rated",IF(K169="Not rated","Not rated",IF(OR(G169="",M169=""),"No data",IF(ABS(G169-M169)/M169&lt;Tolerance,"Similar",IF((G169&gt;M169)=(K169="Higher is better"),"Better","Worse")))))</f>
        <v>Worse</v>
      </c>
    </row>
    <row r="170" customFormat="false" ht="15" hidden="false" customHeight="false" outlineLevel="0" collapsed="false">
      <c r="A170" s="7" t="s">
        <v>32</v>
      </c>
      <c r="B170" s="8" t="s">
        <v>33</v>
      </c>
      <c r="C170" s="8" t="s">
        <v>34</v>
      </c>
      <c r="D170" s="8" t="s">
        <v>106</v>
      </c>
      <c r="E170" s="8" t="s">
        <v>107</v>
      </c>
      <c r="F170" s="8" t="s">
        <v>108</v>
      </c>
      <c r="G170" s="12" t="n">
        <v>1334</v>
      </c>
      <c r="H170" s="8" t="s">
        <v>109</v>
      </c>
      <c r="I170" s="8" t="s">
        <v>93</v>
      </c>
      <c r="J170" s="8" t="s">
        <v>110</v>
      </c>
      <c r="K170" s="8" t="s">
        <v>83</v>
      </c>
      <c r="L170" s="12" t="n">
        <f aca="false">IF(COUNTIFS($A$2:$A$421,"45000",$E$2:$E$421,E170,$G$2:$G$421,"&lt;&gt;")=0,"",SUMIFS($G$2:$G$421,$A$2:$A$421,"45000",$E$2:$E$421,E170))</f>
        <v>1485</v>
      </c>
      <c r="M170" s="12" t="n">
        <f aca="false">IF(COUNTIFS($A$2:$A$421,"00000",$E$2:$E$421,E170,$G$2:$G$421,"&lt;&gt;")=0,"",SUMIFS($G$2:$G$421,$A$2:$A$421,"00000",$E$2:$E$421,E170))</f>
        <v>1334</v>
      </c>
      <c r="N170" s="8" t="str">
        <f aca="false">IF(C170&lt;&gt;"County","Not rated",IF(K170="Not rated","Not rated",IF(OR(G170="",L170=""),"No data",IF(ABS(G170-L170)/L170&lt;Tolerance,"Similar",IF((G170&gt;L170)=(K170="Higher is better"),"Better","Worse")))))</f>
        <v>Not rated</v>
      </c>
      <c r="O170" s="8" t="str">
        <f aca="false">IF(C170="Nation","Not rated",IF(K170="Not rated","Not rated",IF(OR(G170="",M170=""),"No data",IF(ABS(G170-M170)/M170&lt;Tolerance,"Similar",IF((G170&gt;M170)=(K170="Higher is better"),"Better","Worse")))))</f>
        <v>Not rated</v>
      </c>
    </row>
    <row r="171" customFormat="false" ht="15" hidden="false" customHeight="false" outlineLevel="0" collapsed="false">
      <c r="A171" s="7" t="s">
        <v>42</v>
      </c>
      <c r="B171" s="8" t="s">
        <v>43</v>
      </c>
      <c r="C171" s="8" t="s">
        <v>44</v>
      </c>
      <c r="D171" s="8" t="s">
        <v>106</v>
      </c>
      <c r="E171" s="8" t="s">
        <v>107</v>
      </c>
      <c r="F171" s="8" t="s">
        <v>108</v>
      </c>
      <c r="G171" s="12" t="n">
        <v>1485</v>
      </c>
      <c r="H171" s="8" t="s">
        <v>109</v>
      </c>
      <c r="I171" s="8" t="s">
        <v>93</v>
      </c>
      <c r="J171" s="8" t="s">
        <v>110</v>
      </c>
      <c r="K171" s="8" t="s">
        <v>83</v>
      </c>
      <c r="L171" s="12" t="n">
        <f aca="false">IF(COUNTIFS($A$2:$A$421,"45000",$E$2:$E$421,E171,$G$2:$G$421,"&lt;&gt;")=0,"",SUMIFS($G$2:$G$421,$A$2:$A$421,"45000",$E$2:$E$421,E171))</f>
        <v>1485</v>
      </c>
      <c r="M171" s="12" t="n">
        <f aca="false">IF(COUNTIFS($A$2:$A$421,"00000",$E$2:$E$421,E171,$G$2:$G$421,"&lt;&gt;")=0,"",SUMIFS($G$2:$G$421,$A$2:$A$421,"00000",$E$2:$E$421,E171))</f>
        <v>1334</v>
      </c>
      <c r="N171" s="8" t="str">
        <f aca="false">IF(C171&lt;&gt;"County","Not rated",IF(K171="Not rated","Not rated",IF(OR(G171="",L171=""),"No data",IF(ABS(G171-L171)/L171&lt;Tolerance,"Similar",IF((G171&gt;L171)=(K171="Higher is better"),"Better","Worse")))))</f>
        <v>Not rated</v>
      </c>
      <c r="O171" s="8" t="str">
        <f aca="false">IF(C171="Nation","Not rated",IF(K171="Not rated","Not rated",IF(OR(G171="",M171=""),"No data",IF(ABS(G171-M171)/M171&lt;Tolerance,"Similar",IF((G171&gt;M171)=(K171="Higher is better"),"Better","Worse")))))</f>
        <v>Worse</v>
      </c>
    </row>
    <row r="172" customFormat="false" ht="15" hidden="false" customHeight="false" outlineLevel="0" collapsed="false">
      <c r="A172" s="7" t="s">
        <v>45</v>
      </c>
      <c r="B172" s="8" t="s">
        <v>46</v>
      </c>
      <c r="C172" s="8" t="s">
        <v>47</v>
      </c>
      <c r="D172" s="8" t="s">
        <v>106</v>
      </c>
      <c r="E172" s="8" t="s">
        <v>107</v>
      </c>
      <c r="F172" s="8" t="s">
        <v>108</v>
      </c>
      <c r="G172" s="12" t="n">
        <v>1869</v>
      </c>
      <c r="H172" s="8" t="s">
        <v>109</v>
      </c>
      <c r="I172" s="8" t="s">
        <v>93</v>
      </c>
      <c r="J172" s="8" t="s">
        <v>110</v>
      </c>
      <c r="K172" s="8" t="s">
        <v>83</v>
      </c>
      <c r="L172" s="12" t="n">
        <f aca="false">IF(COUNTIFS($A$2:$A$421,"45000",$E$2:$E$421,E172,$G$2:$G$421,"&lt;&gt;")=0,"",SUMIFS($G$2:$G$421,$A$2:$A$421,"45000",$E$2:$E$421,E172))</f>
        <v>1485</v>
      </c>
      <c r="M172" s="12" t="n">
        <f aca="false">IF(COUNTIFS($A$2:$A$421,"00000",$E$2:$E$421,E172,$G$2:$G$421,"&lt;&gt;")=0,"",SUMIFS($G$2:$G$421,$A$2:$A$421,"00000",$E$2:$E$421,E172))</f>
        <v>1334</v>
      </c>
      <c r="N172" s="8" t="str">
        <f aca="false">IF(C172&lt;&gt;"County","Not rated",IF(K172="Not rated","Not rated",IF(OR(G172="",L172=""),"No data",IF(ABS(G172-L172)/L172&lt;Tolerance,"Similar",IF((G172&gt;L172)=(K172="Higher is better"),"Better","Worse")))))</f>
        <v>Worse</v>
      </c>
      <c r="O172" s="8" t="str">
        <f aca="false">IF(C172="Nation","Not rated",IF(K172="Not rated","Not rated",IF(OR(G172="",M172=""),"No data",IF(ABS(G172-M172)/M172&lt;Tolerance,"Similar",IF((G172&gt;M172)=(K172="Higher is better"),"Better","Worse")))))</f>
        <v>Worse</v>
      </c>
    </row>
    <row r="173" customFormat="false" ht="15" hidden="false" customHeight="false" outlineLevel="0" collapsed="false">
      <c r="A173" s="7" t="s">
        <v>48</v>
      </c>
      <c r="B173" s="8" t="s">
        <v>49</v>
      </c>
      <c r="C173" s="8" t="s">
        <v>47</v>
      </c>
      <c r="D173" s="8" t="s">
        <v>106</v>
      </c>
      <c r="E173" s="8" t="s">
        <v>107</v>
      </c>
      <c r="F173" s="8" t="s">
        <v>108</v>
      </c>
      <c r="G173" s="12" t="n">
        <v>1521</v>
      </c>
      <c r="H173" s="8" t="s">
        <v>109</v>
      </c>
      <c r="I173" s="8" t="s">
        <v>93</v>
      </c>
      <c r="J173" s="8" t="s">
        <v>110</v>
      </c>
      <c r="K173" s="8" t="s">
        <v>83</v>
      </c>
      <c r="L173" s="12" t="n">
        <f aca="false">IF(COUNTIFS($A$2:$A$421,"45000",$E$2:$E$421,E173,$G$2:$G$421,"&lt;&gt;")=0,"",SUMIFS($G$2:$G$421,$A$2:$A$421,"45000",$E$2:$E$421,E173))</f>
        <v>1485</v>
      </c>
      <c r="M173" s="12" t="n">
        <f aca="false">IF(COUNTIFS($A$2:$A$421,"00000",$E$2:$E$421,E173,$G$2:$G$421,"&lt;&gt;")=0,"",SUMIFS($G$2:$G$421,$A$2:$A$421,"00000",$E$2:$E$421,E173))</f>
        <v>1334</v>
      </c>
      <c r="N173" s="8" t="str">
        <f aca="false">IF(C173&lt;&gt;"County","Not rated",IF(K173="Not rated","Not rated",IF(OR(G173="",L173=""),"No data",IF(ABS(G173-L173)/L173&lt;Tolerance,"Similar",IF((G173&gt;L173)=(K173="Higher is better"),"Better","Worse")))))</f>
        <v>Similar</v>
      </c>
      <c r="O173" s="8" t="str">
        <f aca="false">IF(C173="Nation","Not rated",IF(K173="Not rated","Not rated",IF(OR(G173="",M173=""),"No data",IF(ABS(G173-M173)/M173&lt;Tolerance,"Similar",IF((G173&gt;M173)=(K173="Higher is better"),"Better","Worse")))))</f>
        <v>Worse</v>
      </c>
    </row>
    <row r="174" customFormat="false" ht="15" hidden="false" customHeight="false" outlineLevel="0" collapsed="false">
      <c r="A174" s="7" t="s">
        <v>50</v>
      </c>
      <c r="B174" s="8" t="s">
        <v>51</v>
      </c>
      <c r="C174" s="8" t="s">
        <v>47</v>
      </c>
      <c r="D174" s="8" t="s">
        <v>106</v>
      </c>
      <c r="E174" s="8" t="s">
        <v>107</v>
      </c>
      <c r="F174" s="8" t="s">
        <v>108</v>
      </c>
      <c r="G174" s="12" t="n">
        <v>2950</v>
      </c>
      <c r="H174" s="8" t="s">
        <v>109</v>
      </c>
      <c r="I174" s="8" t="s">
        <v>93</v>
      </c>
      <c r="J174" s="8" t="s">
        <v>110</v>
      </c>
      <c r="K174" s="8" t="s">
        <v>83</v>
      </c>
      <c r="L174" s="12" t="n">
        <f aca="false">IF(COUNTIFS($A$2:$A$421,"45000",$E$2:$E$421,E174,$G$2:$G$421,"&lt;&gt;")=0,"",SUMIFS($G$2:$G$421,$A$2:$A$421,"45000",$E$2:$E$421,E174))</f>
        <v>1485</v>
      </c>
      <c r="M174" s="12" t="n">
        <f aca="false">IF(COUNTIFS($A$2:$A$421,"00000",$E$2:$E$421,E174,$G$2:$G$421,"&lt;&gt;")=0,"",SUMIFS($G$2:$G$421,$A$2:$A$421,"00000",$E$2:$E$421,E174))</f>
        <v>1334</v>
      </c>
      <c r="N174" s="8" t="str">
        <f aca="false">IF(C174&lt;&gt;"County","Not rated",IF(K174="Not rated","Not rated",IF(OR(G174="",L174=""),"No data",IF(ABS(G174-L174)/L174&lt;Tolerance,"Similar",IF((G174&gt;L174)=(K174="Higher is better"),"Better","Worse")))))</f>
        <v>Worse</v>
      </c>
      <c r="O174" s="8" t="str">
        <f aca="false">IF(C174="Nation","Not rated",IF(K174="Not rated","Not rated",IF(OR(G174="",M174=""),"No data",IF(ABS(G174-M174)/M174&lt;Tolerance,"Similar",IF((G174&gt;M174)=(K174="Higher is better"),"Better","Worse")))))</f>
        <v>Worse</v>
      </c>
    </row>
    <row r="175" customFormat="false" ht="15" hidden="false" customHeight="false" outlineLevel="0" collapsed="false">
      <c r="A175" s="7" t="s">
        <v>52</v>
      </c>
      <c r="B175" s="8" t="s">
        <v>53</v>
      </c>
      <c r="C175" s="8" t="s">
        <v>47</v>
      </c>
      <c r="D175" s="8" t="s">
        <v>106</v>
      </c>
      <c r="E175" s="8" t="s">
        <v>107</v>
      </c>
      <c r="F175" s="8" t="s">
        <v>108</v>
      </c>
      <c r="G175" s="12" t="n">
        <v>896</v>
      </c>
      <c r="H175" s="8" t="s">
        <v>109</v>
      </c>
      <c r="I175" s="8" t="s">
        <v>93</v>
      </c>
      <c r="J175" s="8" t="s">
        <v>110</v>
      </c>
      <c r="K175" s="8" t="s">
        <v>83</v>
      </c>
      <c r="L175" s="12" t="n">
        <f aca="false">IF(COUNTIFS($A$2:$A$421,"45000",$E$2:$E$421,E175,$G$2:$G$421,"&lt;&gt;")=0,"",SUMIFS($G$2:$G$421,$A$2:$A$421,"45000",$E$2:$E$421,E175))</f>
        <v>1485</v>
      </c>
      <c r="M175" s="12" t="n">
        <f aca="false">IF(COUNTIFS($A$2:$A$421,"00000",$E$2:$E$421,E175,$G$2:$G$421,"&lt;&gt;")=0,"",SUMIFS($G$2:$G$421,$A$2:$A$421,"00000",$E$2:$E$421,E175))</f>
        <v>1334</v>
      </c>
      <c r="N175" s="8" t="str">
        <f aca="false">IF(C175&lt;&gt;"County","Not rated",IF(K175="Not rated","Not rated",IF(OR(G175="",L175=""),"No data",IF(ABS(G175-L175)/L175&lt;Tolerance,"Similar",IF((G175&gt;L175)=(K175="Higher is better"),"Better","Worse")))))</f>
        <v>Better</v>
      </c>
      <c r="O175" s="8" t="str">
        <f aca="false">IF(C175="Nation","Not rated",IF(K175="Not rated","Not rated",IF(OR(G175="",M175=""),"No data",IF(ABS(G175-M175)/M175&lt;Tolerance,"Similar",IF((G175&gt;M175)=(K175="Higher is better"),"Better","Worse")))))</f>
        <v>Better</v>
      </c>
    </row>
    <row r="176" customFormat="false" ht="15" hidden="false" customHeight="false" outlineLevel="0" collapsed="false">
      <c r="A176" s="7" t="s">
        <v>54</v>
      </c>
      <c r="B176" s="8" t="s">
        <v>55</v>
      </c>
      <c r="C176" s="8" t="s">
        <v>47</v>
      </c>
      <c r="D176" s="8" t="s">
        <v>106</v>
      </c>
      <c r="E176" s="8" t="s">
        <v>107</v>
      </c>
      <c r="F176" s="8" t="s">
        <v>108</v>
      </c>
      <c r="G176" s="12" t="n">
        <v>855</v>
      </c>
      <c r="H176" s="8" t="s">
        <v>109</v>
      </c>
      <c r="I176" s="8" t="s">
        <v>93</v>
      </c>
      <c r="J176" s="8" t="s">
        <v>110</v>
      </c>
      <c r="K176" s="8" t="s">
        <v>83</v>
      </c>
      <c r="L176" s="12" t="n">
        <f aca="false">IF(COUNTIFS($A$2:$A$421,"45000",$E$2:$E$421,E176,$G$2:$G$421,"&lt;&gt;")=0,"",SUMIFS($G$2:$G$421,$A$2:$A$421,"45000",$E$2:$E$421,E176))</f>
        <v>1485</v>
      </c>
      <c r="M176" s="12" t="n">
        <f aca="false">IF(COUNTIFS($A$2:$A$421,"00000",$E$2:$E$421,E176,$G$2:$G$421,"&lt;&gt;")=0,"",SUMIFS($G$2:$G$421,$A$2:$A$421,"00000",$E$2:$E$421,E176))</f>
        <v>1334</v>
      </c>
      <c r="N176" s="8" t="str">
        <f aca="false">IF(C176&lt;&gt;"County","Not rated",IF(K176="Not rated","Not rated",IF(OR(G176="",L176=""),"No data",IF(ABS(G176-L176)/L176&lt;Tolerance,"Similar",IF((G176&gt;L176)=(K176="Higher is better"),"Better","Worse")))))</f>
        <v>Better</v>
      </c>
      <c r="O176" s="8" t="str">
        <f aca="false">IF(C176="Nation","Not rated",IF(K176="Not rated","Not rated",IF(OR(G176="",M176=""),"No data",IF(ABS(G176-M176)/M176&lt;Tolerance,"Similar",IF((G176&gt;M176)=(K176="Higher is better"),"Better","Worse")))))</f>
        <v>Better</v>
      </c>
    </row>
    <row r="177" customFormat="false" ht="15" hidden="false" customHeight="false" outlineLevel="0" collapsed="false">
      <c r="A177" s="7" t="s">
        <v>56</v>
      </c>
      <c r="B177" s="8" t="s">
        <v>57</v>
      </c>
      <c r="C177" s="8" t="s">
        <v>47</v>
      </c>
      <c r="D177" s="8" t="s">
        <v>106</v>
      </c>
      <c r="E177" s="8" t="s">
        <v>107</v>
      </c>
      <c r="F177" s="8" t="s">
        <v>108</v>
      </c>
      <c r="G177" s="12" t="n">
        <v>1994</v>
      </c>
      <c r="H177" s="8" t="s">
        <v>109</v>
      </c>
      <c r="I177" s="8" t="s">
        <v>93</v>
      </c>
      <c r="J177" s="8" t="s">
        <v>110</v>
      </c>
      <c r="K177" s="8" t="s">
        <v>83</v>
      </c>
      <c r="L177" s="12" t="n">
        <f aca="false">IF(COUNTIFS($A$2:$A$421,"45000",$E$2:$E$421,E177,$G$2:$G$421,"&lt;&gt;")=0,"",SUMIFS($G$2:$G$421,$A$2:$A$421,"45000",$E$2:$E$421,E177))</f>
        <v>1485</v>
      </c>
      <c r="M177" s="12" t="n">
        <f aca="false">IF(COUNTIFS($A$2:$A$421,"00000",$E$2:$E$421,E177,$G$2:$G$421,"&lt;&gt;")=0,"",SUMIFS($G$2:$G$421,$A$2:$A$421,"00000",$E$2:$E$421,E177))</f>
        <v>1334</v>
      </c>
      <c r="N177" s="8" t="str">
        <f aca="false">IF(C177&lt;&gt;"County","Not rated",IF(K177="Not rated","Not rated",IF(OR(G177="",L177=""),"No data",IF(ABS(G177-L177)/L177&lt;Tolerance,"Similar",IF((G177&gt;L177)=(K177="Higher is better"),"Better","Worse")))))</f>
        <v>Worse</v>
      </c>
      <c r="O177" s="8" t="str">
        <f aca="false">IF(C177="Nation","Not rated",IF(K177="Not rated","Not rated",IF(OR(G177="",M177=""),"No data",IF(ABS(G177-M177)/M177&lt;Tolerance,"Similar",IF((G177&gt;M177)=(K177="Higher is better"),"Better","Worse")))))</f>
        <v>Worse</v>
      </c>
    </row>
    <row r="178" customFormat="false" ht="15" hidden="false" customHeight="false" outlineLevel="0" collapsed="false">
      <c r="A178" s="7" t="s">
        <v>58</v>
      </c>
      <c r="B178" s="8" t="s">
        <v>59</v>
      </c>
      <c r="C178" s="8" t="s">
        <v>47</v>
      </c>
      <c r="D178" s="8" t="s">
        <v>106</v>
      </c>
      <c r="E178" s="8" t="s">
        <v>107</v>
      </c>
      <c r="F178" s="8" t="s">
        <v>108</v>
      </c>
      <c r="G178" s="12" t="n">
        <v>1932</v>
      </c>
      <c r="H178" s="8" t="s">
        <v>109</v>
      </c>
      <c r="I178" s="8" t="s">
        <v>93</v>
      </c>
      <c r="J178" s="8" t="s">
        <v>110</v>
      </c>
      <c r="K178" s="8" t="s">
        <v>83</v>
      </c>
      <c r="L178" s="12" t="n">
        <f aca="false">IF(COUNTIFS($A$2:$A$421,"45000",$E$2:$E$421,E178,$G$2:$G$421,"&lt;&gt;")=0,"",SUMIFS($G$2:$G$421,$A$2:$A$421,"45000",$E$2:$E$421,E178))</f>
        <v>1485</v>
      </c>
      <c r="M178" s="12" t="n">
        <f aca="false">IF(COUNTIFS($A$2:$A$421,"00000",$E$2:$E$421,E178,$G$2:$G$421,"&lt;&gt;")=0,"",SUMIFS($G$2:$G$421,$A$2:$A$421,"00000",$E$2:$E$421,E178))</f>
        <v>1334</v>
      </c>
      <c r="N178" s="8" t="str">
        <f aca="false">IF(C178&lt;&gt;"County","Not rated",IF(K178="Not rated","Not rated",IF(OR(G178="",L178=""),"No data",IF(ABS(G178-L178)/L178&lt;Tolerance,"Similar",IF((G178&gt;L178)=(K178="Higher is better"),"Better","Worse")))))</f>
        <v>Worse</v>
      </c>
      <c r="O178" s="8" t="str">
        <f aca="false">IF(C178="Nation","Not rated",IF(K178="Not rated","Not rated",IF(OR(G178="",M178=""),"No data",IF(ABS(G178-M178)/M178&lt;Tolerance,"Similar",IF((G178&gt;M178)=(K178="Higher is better"),"Better","Worse")))))</f>
        <v>Worse</v>
      </c>
    </row>
    <row r="179" customFormat="false" ht="15" hidden="false" customHeight="false" outlineLevel="0" collapsed="false">
      <c r="A179" s="7" t="s">
        <v>60</v>
      </c>
      <c r="B179" s="8" t="s">
        <v>61</v>
      </c>
      <c r="C179" s="8" t="s">
        <v>47</v>
      </c>
      <c r="D179" s="8" t="s">
        <v>106</v>
      </c>
      <c r="E179" s="8" t="s">
        <v>107</v>
      </c>
      <c r="F179" s="8" t="s">
        <v>108</v>
      </c>
      <c r="G179" s="12" t="n">
        <v>1695</v>
      </c>
      <c r="H179" s="8" t="s">
        <v>109</v>
      </c>
      <c r="I179" s="8" t="s">
        <v>93</v>
      </c>
      <c r="J179" s="8" t="s">
        <v>110</v>
      </c>
      <c r="K179" s="8" t="s">
        <v>83</v>
      </c>
      <c r="L179" s="12" t="n">
        <f aca="false">IF(COUNTIFS($A$2:$A$421,"45000",$E$2:$E$421,E179,$G$2:$G$421,"&lt;&gt;")=0,"",SUMIFS($G$2:$G$421,$A$2:$A$421,"45000",$E$2:$E$421,E179))</f>
        <v>1485</v>
      </c>
      <c r="M179" s="12" t="n">
        <f aca="false">IF(COUNTIFS($A$2:$A$421,"00000",$E$2:$E$421,E179,$G$2:$G$421,"&lt;&gt;")=0,"",SUMIFS($G$2:$G$421,$A$2:$A$421,"00000",$E$2:$E$421,E179))</f>
        <v>1334</v>
      </c>
      <c r="N179" s="8" t="str">
        <f aca="false">IF(C179&lt;&gt;"County","Not rated",IF(K179="Not rated","Not rated",IF(OR(G179="",L179=""),"No data",IF(ABS(G179-L179)/L179&lt;Tolerance,"Similar",IF((G179&gt;L179)=(K179="Higher is better"),"Better","Worse")))))</f>
        <v>Worse</v>
      </c>
      <c r="O179" s="8" t="str">
        <f aca="false">IF(C179="Nation","Not rated",IF(K179="Not rated","Not rated",IF(OR(G179="",M179=""),"No data",IF(ABS(G179-M179)/M179&lt;Tolerance,"Similar",IF((G179&gt;M179)=(K179="Higher is better"),"Better","Worse")))))</f>
        <v>Worse</v>
      </c>
    </row>
    <row r="180" customFormat="false" ht="15" hidden="false" customHeight="false" outlineLevel="0" collapsed="false">
      <c r="A180" s="7" t="s">
        <v>62</v>
      </c>
      <c r="B180" s="8" t="s">
        <v>63</v>
      </c>
      <c r="C180" s="8" t="s">
        <v>47</v>
      </c>
      <c r="D180" s="8" t="s">
        <v>106</v>
      </c>
      <c r="E180" s="8" t="s">
        <v>107</v>
      </c>
      <c r="F180" s="8" t="s">
        <v>108</v>
      </c>
      <c r="G180" s="12" t="n">
        <v>1615</v>
      </c>
      <c r="H180" s="8" t="s">
        <v>109</v>
      </c>
      <c r="I180" s="8" t="s">
        <v>93</v>
      </c>
      <c r="J180" s="8" t="s">
        <v>110</v>
      </c>
      <c r="K180" s="8" t="s">
        <v>83</v>
      </c>
      <c r="L180" s="12" t="n">
        <f aca="false">IF(COUNTIFS($A$2:$A$421,"45000",$E$2:$E$421,E180,$G$2:$G$421,"&lt;&gt;")=0,"",SUMIFS($G$2:$G$421,$A$2:$A$421,"45000",$E$2:$E$421,E180))</f>
        <v>1485</v>
      </c>
      <c r="M180" s="12" t="n">
        <f aca="false">IF(COUNTIFS($A$2:$A$421,"00000",$E$2:$E$421,E180,$G$2:$G$421,"&lt;&gt;")=0,"",SUMIFS($G$2:$G$421,$A$2:$A$421,"00000",$E$2:$E$421,E180))</f>
        <v>1334</v>
      </c>
      <c r="N180" s="8" t="str">
        <f aca="false">IF(C180&lt;&gt;"County","Not rated",IF(K180="Not rated","Not rated",IF(OR(G180="",L180=""),"No data",IF(ABS(G180-L180)/L180&lt;Tolerance,"Similar",IF((G180&gt;L180)=(K180="Higher is better"),"Better","Worse")))))</f>
        <v>Worse</v>
      </c>
      <c r="O180" s="8" t="str">
        <f aca="false">IF(C180="Nation","Not rated",IF(K180="Not rated","Not rated",IF(OR(G180="",M180=""),"No data",IF(ABS(G180-M180)/M180&lt;Tolerance,"Similar",IF((G180&gt;M180)=(K180="Higher is better"),"Better","Worse")))))</f>
        <v>Worse</v>
      </c>
    </row>
    <row r="181" customFormat="false" ht="15" hidden="false" customHeight="false" outlineLevel="0" collapsed="false">
      <c r="A181" s="7" t="s">
        <v>64</v>
      </c>
      <c r="B181" s="8" t="s">
        <v>65</v>
      </c>
      <c r="C181" s="8" t="s">
        <v>47</v>
      </c>
      <c r="D181" s="8" t="s">
        <v>106</v>
      </c>
      <c r="E181" s="8" t="s">
        <v>107</v>
      </c>
      <c r="F181" s="8" t="s">
        <v>108</v>
      </c>
      <c r="G181" s="12" t="n">
        <v>3002</v>
      </c>
      <c r="H181" s="8" t="s">
        <v>109</v>
      </c>
      <c r="I181" s="8" t="s">
        <v>93</v>
      </c>
      <c r="J181" s="8" t="s">
        <v>110</v>
      </c>
      <c r="K181" s="8" t="s">
        <v>83</v>
      </c>
      <c r="L181" s="12" t="n">
        <f aca="false">IF(COUNTIFS($A$2:$A$421,"45000",$E$2:$E$421,E181,$G$2:$G$421,"&lt;&gt;")=0,"",SUMIFS($G$2:$G$421,$A$2:$A$421,"45000",$E$2:$E$421,E181))</f>
        <v>1485</v>
      </c>
      <c r="M181" s="12" t="n">
        <f aca="false">IF(COUNTIFS($A$2:$A$421,"00000",$E$2:$E$421,E181,$G$2:$G$421,"&lt;&gt;")=0,"",SUMIFS($G$2:$G$421,$A$2:$A$421,"00000",$E$2:$E$421,E181))</f>
        <v>1334</v>
      </c>
      <c r="N181" s="8" t="str">
        <f aca="false">IF(C181&lt;&gt;"County","Not rated",IF(K181="Not rated","Not rated",IF(OR(G181="",L181=""),"No data",IF(ABS(G181-L181)/L181&lt;Tolerance,"Similar",IF((G181&gt;L181)=(K181="Higher is better"),"Better","Worse")))))</f>
        <v>Worse</v>
      </c>
      <c r="O181" s="8" t="str">
        <f aca="false">IF(C181="Nation","Not rated",IF(K181="Not rated","Not rated",IF(OR(G181="",M181=""),"No data",IF(ABS(G181-M181)/M181&lt;Tolerance,"Similar",IF((G181&gt;M181)=(K181="Higher is better"),"Better","Worse")))))</f>
        <v>Worse</v>
      </c>
    </row>
    <row r="182" customFormat="false" ht="15" hidden="false" customHeight="false" outlineLevel="0" collapsed="false">
      <c r="A182" s="7" t="s">
        <v>32</v>
      </c>
      <c r="B182" s="8" t="s">
        <v>33</v>
      </c>
      <c r="C182" s="8" t="s">
        <v>34</v>
      </c>
      <c r="D182" s="8" t="s">
        <v>106</v>
      </c>
      <c r="E182" s="8" t="s">
        <v>111</v>
      </c>
      <c r="F182" s="8" t="s">
        <v>112</v>
      </c>
      <c r="G182" s="12" t="n">
        <v>319</v>
      </c>
      <c r="H182" s="8" t="s">
        <v>109</v>
      </c>
      <c r="I182" s="8" t="s">
        <v>113</v>
      </c>
      <c r="J182" s="8" t="s">
        <v>114</v>
      </c>
      <c r="K182" s="8" t="s">
        <v>83</v>
      </c>
      <c r="L182" s="12" t="n">
        <f aca="false">IF(COUNTIFS($A$2:$A$421,"45000",$E$2:$E$421,E182,$G$2:$G$421,"&lt;&gt;")=0,"",SUMIFS($G$2:$G$421,$A$2:$A$421,"45000",$E$2:$E$421,E182))</f>
        <v>462</v>
      </c>
      <c r="M182" s="12" t="n">
        <f aca="false">IF(COUNTIFS($A$2:$A$421,"00000",$E$2:$E$421,E182,$G$2:$G$421,"&lt;&gt;")=0,"",SUMIFS($G$2:$G$421,$A$2:$A$421,"00000",$E$2:$E$421,E182))</f>
        <v>319</v>
      </c>
      <c r="N182" s="8" t="str">
        <f aca="false">IF(C182&lt;&gt;"County","Not rated",IF(K182="Not rated","Not rated",IF(OR(G182="",L182=""),"No data",IF(ABS(G182-L182)/L182&lt;Tolerance,"Similar",IF((G182&gt;L182)=(K182="Higher is better"),"Better","Worse")))))</f>
        <v>Not rated</v>
      </c>
      <c r="O182" s="8" t="str">
        <f aca="false">IF(C182="Nation","Not rated",IF(K182="Not rated","Not rated",IF(OR(G182="",M182=""),"No data",IF(ABS(G182-M182)/M182&lt;Tolerance,"Similar",IF((G182&gt;M182)=(K182="Higher is better"),"Better","Worse")))))</f>
        <v>Not rated</v>
      </c>
    </row>
    <row r="183" customFormat="false" ht="15" hidden="false" customHeight="false" outlineLevel="0" collapsed="false">
      <c r="A183" s="7" t="s">
        <v>42</v>
      </c>
      <c r="B183" s="8" t="s">
        <v>43</v>
      </c>
      <c r="C183" s="8" t="s">
        <v>44</v>
      </c>
      <c r="D183" s="8" t="s">
        <v>106</v>
      </c>
      <c r="E183" s="8" t="s">
        <v>111</v>
      </c>
      <c r="F183" s="8" t="s">
        <v>112</v>
      </c>
      <c r="G183" s="12" t="n">
        <v>462</v>
      </c>
      <c r="H183" s="8" t="s">
        <v>109</v>
      </c>
      <c r="I183" s="8" t="s">
        <v>113</v>
      </c>
      <c r="J183" s="8" t="s">
        <v>114</v>
      </c>
      <c r="K183" s="8" t="s">
        <v>83</v>
      </c>
      <c r="L183" s="12" t="n">
        <f aca="false">IF(COUNTIFS($A$2:$A$421,"45000",$E$2:$E$421,E183,$G$2:$G$421,"&lt;&gt;")=0,"",SUMIFS($G$2:$G$421,$A$2:$A$421,"45000",$E$2:$E$421,E183))</f>
        <v>462</v>
      </c>
      <c r="M183" s="12" t="n">
        <f aca="false">IF(COUNTIFS($A$2:$A$421,"00000",$E$2:$E$421,E183,$G$2:$G$421,"&lt;&gt;")=0,"",SUMIFS($G$2:$G$421,$A$2:$A$421,"00000",$E$2:$E$421,E183))</f>
        <v>319</v>
      </c>
      <c r="N183" s="8" t="str">
        <f aca="false">IF(C183&lt;&gt;"County","Not rated",IF(K183="Not rated","Not rated",IF(OR(G183="",L183=""),"No data",IF(ABS(G183-L183)/L183&lt;Tolerance,"Similar",IF((G183&gt;L183)=(K183="Higher is better"),"Better","Worse")))))</f>
        <v>Not rated</v>
      </c>
      <c r="O183" s="8" t="str">
        <f aca="false">IF(C183="Nation","Not rated",IF(K183="Not rated","Not rated",IF(OR(G183="",M183=""),"No data",IF(ABS(G183-M183)/M183&lt;Tolerance,"Similar",IF((G183&gt;M183)=(K183="Higher is better"),"Better","Worse")))))</f>
        <v>Worse</v>
      </c>
    </row>
    <row r="184" customFormat="false" ht="15" hidden="false" customHeight="false" outlineLevel="0" collapsed="false">
      <c r="A184" s="7" t="s">
        <v>45</v>
      </c>
      <c r="B184" s="8" t="s">
        <v>46</v>
      </c>
      <c r="C184" s="8" t="s">
        <v>47</v>
      </c>
      <c r="D184" s="8" t="s">
        <v>106</v>
      </c>
      <c r="E184" s="8" t="s">
        <v>111</v>
      </c>
      <c r="F184" s="8" t="s">
        <v>112</v>
      </c>
      <c r="G184" s="12" t="n">
        <v>1624</v>
      </c>
      <c r="H184" s="8" t="s">
        <v>109</v>
      </c>
      <c r="I184" s="8" t="s">
        <v>113</v>
      </c>
      <c r="J184" s="8" t="s">
        <v>114</v>
      </c>
      <c r="K184" s="8" t="s">
        <v>83</v>
      </c>
      <c r="L184" s="12" t="n">
        <f aca="false">IF(COUNTIFS($A$2:$A$421,"45000",$E$2:$E$421,E184,$G$2:$G$421,"&lt;&gt;")=0,"",SUMIFS($G$2:$G$421,$A$2:$A$421,"45000",$E$2:$E$421,E184))</f>
        <v>462</v>
      </c>
      <c r="M184" s="12" t="n">
        <f aca="false">IF(COUNTIFS($A$2:$A$421,"00000",$E$2:$E$421,E184,$G$2:$G$421,"&lt;&gt;")=0,"",SUMIFS($G$2:$G$421,$A$2:$A$421,"00000",$E$2:$E$421,E184))</f>
        <v>319</v>
      </c>
      <c r="N184" s="8" t="str">
        <f aca="false">IF(C184&lt;&gt;"County","Not rated",IF(K184="Not rated","Not rated",IF(OR(G184="",L184=""),"No data",IF(ABS(G184-L184)/L184&lt;Tolerance,"Similar",IF((G184&gt;L184)=(K184="Higher is better"),"Better","Worse")))))</f>
        <v>Worse</v>
      </c>
      <c r="O184" s="8" t="str">
        <f aca="false">IF(C184="Nation","Not rated",IF(K184="Not rated","Not rated",IF(OR(G184="",M184=""),"No data",IF(ABS(G184-M184)/M184&lt;Tolerance,"Similar",IF((G184&gt;M184)=(K184="Higher is better"),"Better","Worse")))))</f>
        <v>Worse</v>
      </c>
    </row>
    <row r="185" customFormat="false" ht="15" hidden="false" customHeight="false" outlineLevel="0" collapsed="false">
      <c r="A185" s="7" t="s">
        <v>48</v>
      </c>
      <c r="B185" s="8" t="s">
        <v>49</v>
      </c>
      <c r="C185" s="8" t="s">
        <v>47</v>
      </c>
      <c r="D185" s="8" t="s">
        <v>106</v>
      </c>
      <c r="E185" s="8" t="s">
        <v>111</v>
      </c>
      <c r="F185" s="8" t="s">
        <v>112</v>
      </c>
      <c r="G185" s="12" t="n">
        <v>553</v>
      </c>
      <c r="H185" s="8" t="s">
        <v>109</v>
      </c>
      <c r="I185" s="8" t="s">
        <v>113</v>
      </c>
      <c r="J185" s="8" t="s">
        <v>114</v>
      </c>
      <c r="K185" s="8" t="s">
        <v>83</v>
      </c>
      <c r="L185" s="12" t="n">
        <f aca="false">IF(COUNTIFS($A$2:$A$421,"45000",$E$2:$E$421,E185,$G$2:$G$421,"&lt;&gt;")=0,"",SUMIFS($G$2:$G$421,$A$2:$A$421,"45000",$E$2:$E$421,E185))</f>
        <v>462</v>
      </c>
      <c r="M185" s="12" t="n">
        <f aca="false">IF(COUNTIFS($A$2:$A$421,"00000",$E$2:$E$421,E185,$G$2:$G$421,"&lt;&gt;")=0,"",SUMIFS($G$2:$G$421,$A$2:$A$421,"00000",$E$2:$E$421,E185))</f>
        <v>319</v>
      </c>
      <c r="N185" s="8" t="str">
        <f aca="false">IF(C185&lt;&gt;"County","Not rated",IF(K185="Not rated","Not rated",IF(OR(G185="",L185=""),"No data",IF(ABS(G185-L185)/L185&lt;Tolerance,"Similar",IF((G185&gt;L185)=(K185="Higher is better"),"Better","Worse")))))</f>
        <v>Worse</v>
      </c>
      <c r="O185" s="8" t="str">
        <f aca="false">IF(C185="Nation","Not rated",IF(K185="Not rated","Not rated",IF(OR(G185="",M185=""),"No data",IF(ABS(G185-M185)/M185&lt;Tolerance,"Similar",IF((G185&gt;M185)=(K185="Higher is better"),"Better","Worse")))))</f>
        <v>Worse</v>
      </c>
    </row>
    <row r="186" customFormat="false" ht="15" hidden="false" customHeight="false" outlineLevel="0" collapsed="false">
      <c r="A186" s="7" t="s">
        <v>50</v>
      </c>
      <c r="B186" s="8" t="s">
        <v>51</v>
      </c>
      <c r="C186" s="8" t="s">
        <v>47</v>
      </c>
      <c r="D186" s="8" t="s">
        <v>106</v>
      </c>
      <c r="E186" s="8" t="s">
        <v>111</v>
      </c>
      <c r="F186" s="8" t="s">
        <v>112</v>
      </c>
      <c r="G186" s="12" t="n">
        <v>1305</v>
      </c>
      <c r="H186" s="8" t="s">
        <v>109</v>
      </c>
      <c r="I186" s="8" t="s">
        <v>113</v>
      </c>
      <c r="J186" s="8" t="s">
        <v>114</v>
      </c>
      <c r="K186" s="8" t="s">
        <v>83</v>
      </c>
      <c r="L186" s="12" t="n">
        <f aca="false">IF(COUNTIFS($A$2:$A$421,"45000",$E$2:$E$421,E186,$G$2:$G$421,"&lt;&gt;")=0,"",SUMIFS($G$2:$G$421,$A$2:$A$421,"45000",$E$2:$E$421,E186))</f>
        <v>462</v>
      </c>
      <c r="M186" s="12" t="n">
        <f aca="false">IF(COUNTIFS($A$2:$A$421,"00000",$E$2:$E$421,E186,$G$2:$G$421,"&lt;&gt;")=0,"",SUMIFS($G$2:$G$421,$A$2:$A$421,"00000",$E$2:$E$421,E186))</f>
        <v>319</v>
      </c>
      <c r="N186" s="8" t="str">
        <f aca="false">IF(C186&lt;&gt;"County","Not rated",IF(K186="Not rated","Not rated",IF(OR(G186="",L186=""),"No data",IF(ABS(G186-L186)/L186&lt;Tolerance,"Similar",IF((G186&gt;L186)=(K186="Higher is better"),"Better","Worse")))))</f>
        <v>Worse</v>
      </c>
      <c r="O186" s="8" t="str">
        <f aca="false">IF(C186="Nation","Not rated",IF(K186="Not rated","Not rated",IF(OR(G186="",M186=""),"No data",IF(ABS(G186-M186)/M186&lt;Tolerance,"Similar",IF((G186&gt;M186)=(K186="Higher is better"),"Better","Worse")))))</f>
        <v>Worse</v>
      </c>
    </row>
    <row r="187" customFormat="false" ht="15" hidden="false" customHeight="false" outlineLevel="0" collapsed="false">
      <c r="A187" s="7" t="s">
        <v>52</v>
      </c>
      <c r="B187" s="8" t="s">
        <v>53</v>
      </c>
      <c r="C187" s="8" t="s">
        <v>47</v>
      </c>
      <c r="D187" s="8" t="s">
        <v>106</v>
      </c>
      <c r="E187" s="8" t="s">
        <v>111</v>
      </c>
      <c r="F187" s="8" t="s">
        <v>112</v>
      </c>
      <c r="G187" s="12" t="n">
        <v>342</v>
      </c>
      <c r="H187" s="8" t="s">
        <v>109</v>
      </c>
      <c r="I187" s="8" t="s">
        <v>113</v>
      </c>
      <c r="J187" s="8" t="s">
        <v>114</v>
      </c>
      <c r="K187" s="8" t="s">
        <v>83</v>
      </c>
      <c r="L187" s="12" t="n">
        <f aca="false">IF(COUNTIFS($A$2:$A$421,"45000",$E$2:$E$421,E187,$G$2:$G$421,"&lt;&gt;")=0,"",SUMIFS($G$2:$G$421,$A$2:$A$421,"45000",$E$2:$E$421,E187))</f>
        <v>462</v>
      </c>
      <c r="M187" s="12" t="n">
        <f aca="false">IF(COUNTIFS($A$2:$A$421,"00000",$E$2:$E$421,E187,$G$2:$G$421,"&lt;&gt;")=0,"",SUMIFS($G$2:$G$421,$A$2:$A$421,"00000",$E$2:$E$421,E187))</f>
        <v>319</v>
      </c>
      <c r="N187" s="8" t="str">
        <f aca="false">IF(C187&lt;&gt;"County","Not rated",IF(K187="Not rated","Not rated",IF(OR(G187="",L187=""),"No data",IF(ABS(G187-L187)/L187&lt;Tolerance,"Similar",IF((G187&gt;L187)=(K187="Higher is better"),"Better","Worse")))))</f>
        <v>Better</v>
      </c>
      <c r="O187" s="8" t="str">
        <f aca="false">IF(C187="Nation","Not rated",IF(K187="Not rated","Not rated",IF(OR(G187="",M187=""),"No data",IF(ABS(G187-M187)/M187&lt;Tolerance,"Similar",IF((G187&gt;M187)=(K187="Higher is better"),"Better","Worse")))))</f>
        <v>Worse</v>
      </c>
    </row>
    <row r="188" customFormat="false" ht="15" hidden="false" customHeight="false" outlineLevel="0" collapsed="false">
      <c r="A188" s="7" t="s">
        <v>54</v>
      </c>
      <c r="B188" s="8" t="s">
        <v>55</v>
      </c>
      <c r="C188" s="8" t="s">
        <v>47</v>
      </c>
      <c r="D188" s="8" t="s">
        <v>106</v>
      </c>
      <c r="E188" s="8" t="s">
        <v>111</v>
      </c>
      <c r="F188" s="8" t="s">
        <v>112</v>
      </c>
      <c r="G188" s="12" t="n">
        <v>255</v>
      </c>
      <c r="H188" s="8" t="s">
        <v>109</v>
      </c>
      <c r="I188" s="8" t="s">
        <v>113</v>
      </c>
      <c r="J188" s="8" t="s">
        <v>114</v>
      </c>
      <c r="K188" s="8" t="s">
        <v>83</v>
      </c>
      <c r="L188" s="12" t="n">
        <f aca="false">IF(COUNTIFS($A$2:$A$421,"45000",$E$2:$E$421,E188,$G$2:$G$421,"&lt;&gt;")=0,"",SUMIFS($G$2:$G$421,$A$2:$A$421,"45000",$E$2:$E$421,E188))</f>
        <v>462</v>
      </c>
      <c r="M188" s="12" t="n">
        <f aca="false">IF(COUNTIFS($A$2:$A$421,"00000",$E$2:$E$421,E188,$G$2:$G$421,"&lt;&gt;")=0,"",SUMIFS($G$2:$G$421,$A$2:$A$421,"00000",$E$2:$E$421,E188))</f>
        <v>319</v>
      </c>
      <c r="N188" s="8" t="str">
        <f aca="false">IF(C188&lt;&gt;"County","Not rated",IF(K188="Not rated","Not rated",IF(OR(G188="",L188=""),"No data",IF(ABS(G188-L188)/L188&lt;Tolerance,"Similar",IF((G188&gt;L188)=(K188="Higher is better"),"Better","Worse")))))</f>
        <v>Better</v>
      </c>
      <c r="O188" s="8" t="str">
        <f aca="false">IF(C188="Nation","Not rated",IF(K188="Not rated","Not rated",IF(OR(G188="",M188=""),"No data",IF(ABS(G188-M188)/M188&lt;Tolerance,"Similar",IF((G188&gt;M188)=(K188="Higher is better"),"Better","Worse")))))</f>
        <v>Better</v>
      </c>
    </row>
    <row r="189" customFormat="false" ht="15" hidden="false" customHeight="false" outlineLevel="0" collapsed="false">
      <c r="A189" s="7" t="s">
        <v>56</v>
      </c>
      <c r="B189" s="8" t="s">
        <v>57</v>
      </c>
      <c r="C189" s="8" t="s">
        <v>47</v>
      </c>
      <c r="D189" s="8" t="s">
        <v>106</v>
      </c>
      <c r="E189" s="8" t="s">
        <v>111</v>
      </c>
      <c r="F189" s="8" t="s">
        <v>112</v>
      </c>
      <c r="G189" s="12" t="n">
        <v>1259</v>
      </c>
      <c r="H189" s="8" t="s">
        <v>109</v>
      </c>
      <c r="I189" s="8" t="s">
        <v>113</v>
      </c>
      <c r="J189" s="8" t="s">
        <v>114</v>
      </c>
      <c r="K189" s="8" t="s">
        <v>83</v>
      </c>
      <c r="L189" s="12" t="n">
        <f aca="false">IF(COUNTIFS($A$2:$A$421,"45000",$E$2:$E$421,E189,$G$2:$G$421,"&lt;&gt;")=0,"",SUMIFS($G$2:$G$421,$A$2:$A$421,"45000",$E$2:$E$421,E189))</f>
        <v>462</v>
      </c>
      <c r="M189" s="12" t="n">
        <f aca="false">IF(COUNTIFS($A$2:$A$421,"00000",$E$2:$E$421,E189,$G$2:$G$421,"&lt;&gt;")=0,"",SUMIFS($G$2:$G$421,$A$2:$A$421,"00000",$E$2:$E$421,E189))</f>
        <v>319</v>
      </c>
      <c r="N189" s="8" t="str">
        <f aca="false">IF(C189&lt;&gt;"County","Not rated",IF(K189="Not rated","Not rated",IF(OR(G189="",L189=""),"No data",IF(ABS(G189-L189)/L189&lt;Tolerance,"Similar",IF((G189&gt;L189)=(K189="Higher is better"),"Better","Worse")))))</f>
        <v>Worse</v>
      </c>
      <c r="O189" s="8" t="str">
        <f aca="false">IF(C189="Nation","Not rated",IF(K189="Not rated","Not rated",IF(OR(G189="",M189=""),"No data",IF(ABS(G189-M189)/M189&lt;Tolerance,"Similar",IF((G189&gt;M189)=(K189="Higher is better"),"Better","Worse")))))</f>
        <v>Worse</v>
      </c>
    </row>
    <row r="190" customFormat="false" ht="15" hidden="false" customHeight="false" outlineLevel="0" collapsed="false">
      <c r="A190" s="7" t="s">
        <v>58</v>
      </c>
      <c r="B190" s="8" t="s">
        <v>59</v>
      </c>
      <c r="C190" s="8" t="s">
        <v>47</v>
      </c>
      <c r="D190" s="8" t="s">
        <v>106</v>
      </c>
      <c r="E190" s="8" t="s">
        <v>111</v>
      </c>
      <c r="F190" s="8" t="s">
        <v>112</v>
      </c>
      <c r="G190" s="12" t="n">
        <v>862</v>
      </c>
      <c r="H190" s="8" t="s">
        <v>109</v>
      </c>
      <c r="I190" s="8" t="s">
        <v>113</v>
      </c>
      <c r="J190" s="8" t="s">
        <v>114</v>
      </c>
      <c r="K190" s="8" t="s">
        <v>83</v>
      </c>
      <c r="L190" s="12" t="n">
        <f aca="false">IF(COUNTIFS($A$2:$A$421,"45000",$E$2:$E$421,E190,$G$2:$G$421,"&lt;&gt;")=0,"",SUMIFS($G$2:$G$421,$A$2:$A$421,"45000",$E$2:$E$421,E190))</f>
        <v>462</v>
      </c>
      <c r="M190" s="12" t="n">
        <f aca="false">IF(COUNTIFS($A$2:$A$421,"00000",$E$2:$E$421,E190,$G$2:$G$421,"&lt;&gt;")=0,"",SUMIFS($G$2:$G$421,$A$2:$A$421,"00000",$E$2:$E$421,E190))</f>
        <v>319</v>
      </c>
      <c r="N190" s="8" t="str">
        <f aca="false">IF(C190&lt;&gt;"County","Not rated",IF(K190="Not rated","Not rated",IF(OR(G190="",L190=""),"No data",IF(ABS(G190-L190)/L190&lt;Tolerance,"Similar",IF((G190&gt;L190)=(K190="Higher is better"),"Better","Worse")))))</f>
        <v>Worse</v>
      </c>
      <c r="O190" s="8" t="str">
        <f aca="false">IF(C190="Nation","Not rated",IF(K190="Not rated","Not rated",IF(OR(G190="",M190=""),"No data",IF(ABS(G190-M190)/M190&lt;Tolerance,"Similar",IF((G190&gt;M190)=(K190="Higher is better"),"Better","Worse")))))</f>
        <v>Worse</v>
      </c>
    </row>
    <row r="191" customFormat="false" ht="15" hidden="false" customHeight="false" outlineLevel="0" collapsed="false">
      <c r="A191" s="7" t="s">
        <v>60</v>
      </c>
      <c r="B191" s="8" t="s">
        <v>61</v>
      </c>
      <c r="C191" s="8" t="s">
        <v>47</v>
      </c>
      <c r="D191" s="8" t="s">
        <v>106</v>
      </c>
      <c r="E191" s="8" t="s">
        <v>111</v>
      </c>
      <c r="F191" s="8" t="s">
        <v>112</v>
      </c>
      <c r="G191" s="12" t="n">
        <v>725</v>
      </c>
      <c r="H191" s="8" t="s">
        <v>109</v>
      </c>
      <c r="I191" s="8" t="s">
        <v>113</v>
      </c>
      <c r="J191" s="8" t="s">
        <v>114</v>
      </c>
      <c r="K191" s="8" t="s">
        <v>83</v>
      </c>
      <c r="L191" s="12" t="n">
        <f aca="false">IF(COUNTIFS($A$2:$A$421,"45000",$E$2:$E$421,E191,$G$2:$G$421,"&lt;&gt;")=0,"",SUMIFS($G$2:$G$421,$A$2:$A$421,"45000",$E$2:$E$421,E191))</f>
        <v>462</v>
      </c>
      <c r="M191" s="12" t="n">
        <f aca="false">IF(COUNTIFS($A$2:$A$421,"00000",$E$2:$E$421,E191,$G$2:$G$421,"&lt;&gt;")=0,"",SUMIFS($G$2:$G$421,$A$2:$A$421,"00000",$E$2:$E$421,E191))</f>
        <v>319</v>
      </c>
      <c r="N191" s="8" t="str">
        <f aca="false">IF(C191&lt;&gt;"County","Not rated",IF(K191="Not rated","Not rated",IF(OR(G191="",L191=""),"No data",IF(ABS(G191-L191)/L191&lt;Tolerance,"Similar",IF((G191&gt;L191)=(K191="Higher is better"),"Better","Worse")))))</f>
        <v>Worse</v>
      </c>
      <c r="O191" s="8" t="str">
        <f aca="false">IF(C191="Nation","Not rated",IF(K191="Not rated","Not rated",IF(OR(G191="",M191=""),"No data",IF(ABS(G191-M191)/M191&lt;Tolerance,"Similar",IF((G191&gt;M191)=(K191="Higher is better"),"Better","Worse")))))</f>
        <v>Worse</v>
      </c>
    </row>
    <row r="192" customFormat="false" ht="15" hidden="false" customHeight="false" outlineLevel="0" collapsed="false">
      <c r="A192" s="7" t="s">
        <v>62</v>
      </c>
      <c r="B192" s="8" t="s">
        <v>63</v>
      </c>
      <c r="C192" s="8" t="s">
        <v>47</v>
      </c>
      <c r="D192" s="8" t="s">
        <v>106</v>
      </c>
      <c r="E192" s="8" t="s">
        <v>111</v>
      </c>
      <c r="F192" s="8" t="s">
        <v>112</v>
      </c>
      <c r="G192" s="12" t="n">
        <v>723</v>
      </c>
      <c r="H192" s="8" t="s">
        <v>109</v>
      </c>
      <c r="I192" s="8" t="s">
        <v>113</v>
      </c>
      <c r="J192" s="8" t="s">
        <v>114</v>
      </c>
      <c r="K192" s="8" t="s">
        <v>83</v>
      </c>
      <c r="L192" s="12" t="n">
        <f aca="false">IF(COUNTIFS($A$2:$A$421,"45000",$E$2:$E$421,E192,$G$2:$G$421,"&lt;&gt;")=0,"",SUMIFS($G$2:$G$421,$A$2:$A$421,"45000",$E$2:$E$421,E192))</f>
        <v>462</v>
      </c>
      <c r="M192" s="12" t="n">
        <f aca="false">IF(COUNTIFS($A$2:$A$421,"00000",$E$2:$E$421,E192,$G$2:$G$421,"&lt;&gt;")=0,"",SUMIFS($G$2:$G$421,$A$2:$A$421,"00000",$E$2:$E$421,E192))</f>
        <v>319</v>
      </c>
      <c r="N192" s="8" t="str">
        <f aca="false">IF(C192&lt;&gt;"County","Not rated",IF(K192="Not rated","Not rated",IF(OR(G192="",L192=""),"No data",IF(ABS(G192-L192)/L192&lt;Tolerance,"Similar",IF((G192&gt;L192)=(K192="Higher is better"),"Better","Worse")))))</f>
        <v>Worse</v>
      </c>
      <c r="O192" s="8" t="str">
        <f aca="false">IF(C192="Nation","Not rated",IF(K192="Not rated","Not rated",IF(OR(G192="",M192=""),"No data",IF(ABS(G192-M192)/M192&lt;Tolerance,"Similar",IF((G192&gt;M192)=(K192="Higher is better"),"Better","Worse")))))</f>
        <v>Worse</v>
      </c>
    </row>
    <row r="193" customFormat="false" ht="15" hidden="false" customHeight="false" outlineLevel="0" collapsed="false">
      <c r="A193" s="7" t="s">
        <v>64</v>
      </c>
      <c r="B193" s="8" t="s">
        <v>65</v>
      </c>
      <c r="C193" s="8" t="s">
        <v>47</v>
      </c>
      <c r="D193" s="8" t="s">
        <v>106</v>
      </c>
      <c r="E193" s="8" t="s">
        <v>111</v>
      </c>
      <c r="F193" s="8" t="s">
        <v>112</v>
      </c>
      <c r="G193" s="12" t="n">
        <v>922</v>
      </c>
      <c r="H193" s="8" t="s">
        <v>109</v>
      </c>
      <c r="I193" s="8" t="s">
        <v>113</v>
      </c>
      <c r="J193" s="8" t="s">
        <v>114</v>
      </c>
      <c r="K193" s="8" t="s">
        <v>83</v>
      </c>
      <c r="L193" s="12" t="n">
        <f aca="false">IF(COUNTIFS($A$2:$A$421,"45000",$E$2:$E$421,E193,$G$2:$G$421,"&lt;&gt;")=0,"",SUMIFS($G$2:$G$421,$A$2:$A$421,"45000",$E$2:$E$421,E193))</f>
        <v>462</v>
      </c>
      <c r="M193" s="12" t="n">
        <f aca="false">IF(COUNTIFS($A$2:$A$421,"00000",$E$2:$E$421,E193,$G$2:$G$421,"&lt;&gt;")=0,"",SUMIFS($G$2:$G$421,$A$2:$A$421,"00000",$E$2:$E$421,E193))</f>
        <v>319</v>
      </c>
      <c r="N193" s="8" t="str">
        <f aca="false">IF(C193&lt;&gt;"County","Not rated",IF(K193="Not rated","Not rated",IF(OR(G193="",L193=""),"No data",IF(ABS(G193-L193)/L193&lt;Tolerance,"Similar",IF((G193&gt;L193)=(K193="Higher is better"),"Better","Worse")))))</f>
        <v>Worse</v>
      </c>
      <c r="O193" s="8" t="str">
        <f aca="false">IF(C193="Nation","Not rated",IF(K193="Not rated","Not rated",IF(OR(G193="",M193=""),"No data",IF(ABS(G193-M193)/M193&lt;Tolerance,"Similar",IF((G193&gt;M193)=(K193="Higher is better"),"Better","Worse")))))</f>
        <v>Worse</v>
      </c>
    </row>
    <row r="194" customFormat="false" ht="15" hidden="false" customHeight="false" outlineLevel="0" collapsed="false">
      <c r="A194" s="7" t="s">
        <v>32</v>
      </c>
      <c r="B194" s="8" t="s">
        <v>33</v>
      </c>
      <c r="C194" s="8" t="s">
        <v>34</v>
      </c>
      <c r="D194" s="8" t="s">
        <v>106</v>
      </c>
      <c r="E194" s="8" t="s">
        <v>115</v>
      </c>
      <c r="F194" s="8" t="s">
        <v>116</v>
      </c>
      <c r="G194" s="12" t="n">
        <v>1361</v>
      </c>
      <c r="H194" s="8" t="s">
        <v>109</v>
      </c>
      <c r="I194" s="8" t="s">
        <v>39</v>
      </c>
      <c r="J194" s="8" t="s">
        <v>117</v>
      </c>
      <c r="K194" s="8" t="s">
        <v>83</v>
      </c>
      <c r="L194" s="12" t="n">
        <f aca="false">IF(COUNTIFS($A$2:$A$421,"45000",$E$2:$E$421,E194,$G$2:$G$421,"&lt;&gt;")=0,"",SUMIFS($G$2:$G$421,$A$2:$A$421,"45000",$E$2:$E$421,E194))</f>
        <v>1682</v>
      </c>
      <c r="M194" s="12" t="n">
        <f aca="false">IF(COUNTIFS($A$2:$A$421,"00000",$E$2:$E$421,E194,$G$2:$G$421,"&lt;&gt;")=0,"",SUMIFS($G$2:$G$421,$A$2:$A$421,"00000",$E$2:$E$421,E194))</f>
        <v>1361</v>
      </c>
      <c r="N194" s="8" t="str">
        <f aca="false">IF(C194&lt;&gt;"County","Not rated",IF(K194="Not rated","Not rated",IF(OR(G194="",L194=""),"No data",IF(ABS(G194-L194)/L194&lt;Tolerance,"Similar",IF((G194&gt;L194)=(K194="Higher is better"),"Better","Worse")))))</f>
        <v>Not rated</v>
      </c>
      <c r="O194" s="8" t="str">
        <f aca="false">IF(C194="Nation","Not rated",IF(K194="Not rated","Not rated",IF(OR(G194="",M194=""),"No data",IF(ABS(G194-M194)/M194&lt;Tolerance,"Similar",IF((G194&gt;M194)=(K194="Higher is better"),"Better","Worse")))))</f>
        <v>Not rated</v>
      </c>
    </row>
    <row r="195" customFormat="false" ht="15" hidden="false" customHeight="false" outlineLevel="0" collapsed="false">
      <c r="A195" s="7" t="s">
        <v>42</v>
      </c>
      <c r="B195" s="8" t="s">
        <v>43</v>
      </c>
      <c r="C195" s="8" t="s">
        <v>44</v>
      </c>
      <c r="D195" s="8" t="s">
        <v>106</v>
      </c>
      <c r="E195" s="8" t="s">
        <v>115</v>
      </c>
      <c r="F195" s="8" t="s">
        <v>116</v>
      </c>
      <c r="G195" s="12" t="n">
        <v>1682</v>
      </c>
      <c r="H195" s="8" t="s">
        <v>109</v>
      </c>
      <c r="I195" s="8" t="s">
        <v>39</v>
      </c>
      <c r="J195" s="8" t="s">
        <v>117</v>
      </c>
      <c r="K195" s="8" t="s">
        <v>83</v>
      </c>
      <c r="L195" s="12" t="n">
        <f aca="false">IF(COUNTIFS($A$2:$A$421,"45000",$E$2:$E$421,E195,$G$2:$G$421,"&lt;&gt;")=0,"",SUMIFS($G$2:$G$421,$A$2:$A$421,"45000",$E$2:$E$421,E195))</f>
        <v>1682</v>
      </c>
      <c r="M195" s="12" t="n">
        <f aca="false">IF(COUNTIFS($A$2:$A$421,"00000",$E$2:$E$421,E195,$G$2:$G$421,"&lt;&gt;")=0,"",SUMIFS($G$2:$G$421,$A$2:$A$421,"00000",$E$2:$E$421,E195))</f>
        <v>1361</v>
      </c>
      <c r="N195" s="8" t="str">
        <f aca="false">IF(C195&lt;&gt;"County","Not rated",IF(K195="Not rated","Not rated",IF(OR(G195="",L195=""),"No data",IF(ABS(G195-L195)/L195&lt;Tolerance,"Similar",IF((G195&gt;L195)=(K195="Higher is better"),"Better","Worse")))))</f>
        <v>Not rated</v>
      </c>
      <c r="O195" s="8" t="str">
        <f aca="false">IF(C195="Nation","Not rated",IF(K195="Not rated","Not rated",IF(OR(G195="",M195=""),"No data",IF(ABS(G195-M195)/M195&lt;Tolerance,"Similar",IF((G195&gt;M195)=(K195="Higher is better"),"Better","Worse")))))</f>
        <v>Worse</v>
      </c>
    </row>
    <row r="196" customFormat="false" ht="15" hidden="false" customHeight="false" outlineLevel="0" collapsed="false">
      <c r="A196" s="7" t="s">
        <v>45</v>
      </c>
      <c r="B196" s="8" t="s">
        <v>46</v>
      </c>
      <c r="C196" s="8" t="s">
        <v>47</v>
      </c>
      <c r="D196" s="8" t="s">
        <v>106</v>
      </c>
      <c r="E196" s="8" t="s">
        <v>115</v>
      </c>
      <c r="F196" s="8" t="s">
        <v>116</v>
      </c>
      <c r="G196" s="12" t="n">
        <v>12178</v>
      </c>
      <c r="H196" s="8" t="s">
        <v>109</v>
      </c>
      <c r="I196" s="8" t="s">
        <v>39</v>
      </c>
      <c r="J196" s="8" t="s">
        <v>117</v>
      </c>
      <c r="K196" s="8" t="s">
        <v>83</v>
      </c>
      <c r="L196" s="12" t="n">
        <f aca="false">IF(COUNTIFS($A$2:$A$421,"45000",$E$2:$E$421,E196,$G$2:$G$421,"&lt;&gt;")=0,"",SUMIFS($G$2:$G$421,$A$2:$A$421,"45000",$E$2:$E$421,E196))</f>
        <v>1682</v>
      </c>
      <c r="M196" s="12" t="n">
        <f aca="false">IF(COUNTIFS($A$2:$A$421,"00000",$E$2:$E$421,E196,$G$2:$G$421,"&lt;&gt;")=0,"",SUMIFS($G$2:$G$421,$A$2:$A$421,"00000",$E$2:$E$421,E196))</f>
        <v>1361</v>
      </c>
      <c r="N196" s="8" t="str">
        <f aca="false">IF(C196&lt;&gt;"County","Not rated",IF(K196="Not rated","Not rated",IF(OR(G196="",L196=""),"No data",IF(ABS(G196-L196)/L196&lt;Tolerance,"Similar",IF((G196&gt;L196)=(K196="Higher is better"),"Better","Worse")))))</f>
        <v>Worse</v>
      </c>
      <c r="O196" s="8" t="str">
        <f aca="false">IF(C196="Nation","Not rated",IF(K196="Not rated","Not rated",IF(OR(G196="",M196=""),"No data",IF(ABS(G196-M196)/M196&lt;Tolerance,"Similar",IF((G196&gt;M196)=(K196="Higher is better"),"Better","Worse")))))</f>
        <v>Worse</v>
      </c>
    </row>
    <row r="197" customFormat="false" ht="15" hidden="false" customHeight="false" outlineLevel="0" collapsed="false">
      <c r="A197" s="7" t="s">
        <v>48</v>
      </c>
      <c r="B197" s="8" t="s">
        <v>49</v>
      </c>
      <c r="C197" s="8" t="s">
        <v>47</v>
      </c>
      <c r="D197" s="8" t="s">
        <v>106</v>
      </c>
      <c r="E197" s="8" t="s">
        <v>115</v>
      </c>
      <c r="F197" s="8" t="s">
        <v>116</v>
      </c>
      <c r="G197" s="12" t="n">
        <v>2329</v>
      </c>
      <c r="H197" s="8" t="s">
        <v>109</v>
      </c>
      <c r="I197" s="8" t="s">
        <v>39</v>
      </c>
      <c r="J197" s="8" t="s">
        <v>117</v>
      </c>
      <c r="K197" s="8" t="s">
        <v>83</v>
      </c>
      <c r="L197" s="12" t="n">
        <f aca="false">IF(COUNTIFS($A$2:$A$421,"45000",$E$2:$E$421,E197,$G$2:$G$421,"&lt;&gt;")=0,"",SUMIFS($G$2:$G$421,$A$2:$A$421,"45000",$E$2:$E$421,E197))</f>
        <v>1682</v>
      </c>
      <c r="M197" s="12" t="n">
        <f aca="false">IF(COUNTIFS($A$2:$A$421,"00000",$E$2:$E$421,E197,$G$2:$G$421,"&lt;&gt;")=0,"",SUMIFS($G$2:$G$421,$A$2:$A$421,"00000",$E$2:$E$421,E197))</f>
        <v>1361</v>
      </c>
      <c r="N197" s="8" t="str">
        <f aca="false">IF(C197&lt;&gt;"County","Not rated",IF(K197="Not rated","Not rated",IF(OR(G197="",L197=""),"No data",IF(ABS(G197-L197)/L197&lt;Tolerance,"Similar",IF((G197&gt;L197)=(K197="Higher is better"),"Better","Worse")))))</f>
        <v>Worse</v>
      </c>
      <c r="O197" s="8" t="str">
        <f aca="false">IF(C197="Nation","Not rated",IF(K197="Not rated","Not rated",IF(OR(G197="",M197=""),"No data",IF(ABS(G197-M197)/M197&lt;Tolerance,"Similar",IF((G197&gt;M197)=(K197="Higher is better"),"Better","Worse")))))</f>
        <v>Worse</v>
      </c>
    </row>
    <row r="198" customFormat="false" ht="15" hidden="false" customHeight="false" outlineLevel="0" collapsed="false">
      <c r="A198" s="7" t="s">
        <v>50</v>
      </c>
      <c r="B198" s="8" t="s">
        <v>51</v>
      </c>
      <c r="C198" s="8" t="s">
        <v>47</v>
      </c>
      <c r="D198" s="8" t="s">
        <v>106</v>
      </c>
      <c r="E198" s="8" t="s">
        <v>115</v>
      </c>
      <c r="F198" s="8" t="s">
        <v>116</v>
      </c>
      <c r="G198" s="12" t="n">
        <v>3741</v>
      </c>
      <c r="H198" s="8" t="s">
        <v>109</v>
      </c>
      <c r="I198" s="8" t="s">
        <v>39</v>
      </c>
      <c r="J198" s="8" t="s">
        <v>117</v>
      </c>
      <c r="K198" s="8" t="s">
        <v>83</v>
      </c>
      <c r="L198" s="12" t="n">
        <f aca="false">IF(COUNTIFS($A$2:$A$421,"45000",$E$2:$E$421,E198,$G$2:$G$421,"&lt;&gt;")=0,"",SUMIFS($G$2:$G$421,$A$2:$A$421,"45000",$E$2:$E$421,E198))</f>
        <v>1682</v>
      </c>
      <c r="M198" s="12" t="n">
        <f aca="false">IF(COUNTIFS($A$2:$A$421,"00000",$E$2:$E$421,E198,$G$2:$G$421,"&lt;&gt;")=0,"",SUMIFS($G$2:$G$421,$A$2:$A$421,"00000",$E$2:$E$421,E198))</f>
        <v>1361</v>
      </c>
      <c r="N198" s="8" t="str">
        <f aca="false">IF(C198&lt;&gt;"County","Not rated",IF(K198="Not rated","Not rated",IF(OR(G198="",L198=""),"No data",IF(ABS(G198-L198)/L198&lt;Tolerance,"Similar",IF((G198&gt;L198)=(K198="Higher is better"),"Better","Worse")))))</f>
        <v>Worse</v>
      </c>
      <c r="O198" s="8" t="str">
        <f aca="false">IF(C198="Nation","Not rated",IF(K198="Not rated","Not rated",IF(OR(G198="",M198=""),"No data",IF(ABS(G198-M198)/M198&lt;Tolerance,"Similar",IF((G198&gt;M198)=(K198="Higher is better"),"Better","Worse")))))</f>
        <v>Worse</v>
      </c>
    </row>
    <row r="199" customFormat="false" ht="15" hidden="false" customHeight="false" outlineLevel="0" collapsed="false">
      <c r="A199" s="7" t="s">
        <v>52</v>
      </c>
      <c r="B199" s="8" t="s">
        <v>53</v>
      </c>
      <c r="C199" s="8" t="s">
        <v>47</v>
      </c>
      <c r="D199" s="8" t="s">
        <v>106</v>
      </c>
      <c r="E199" s="8" t="s">
        <v>115</v>
      </c>
      <c r="F199" s="8" t="s">
        <v>116</v>
      </c>
      <c r="G199" s="12" t="n">
        <v>1469</v>
      </c>
      <c r="H199" s="8" t="s">
        <v>109</v>
      </c>
      <c r="I199" s="8" t="s">
        <v>39</v>
      </c>
      <c r="J199" s="8" t="s">
        <v>117</v>
      </c>
      <c r="K199" s="8" t="s">
        <v>83</v>
      </c>
      <c r="L199" s="12" t="n">
        <f aca="false">IF(COUNTIFS($A$2:$A$421,"45000",$E$2:$E$421,E199,$G$2:$G$421,"&lt;&gt;")=0,"",SUMIFS($G$2:$G$421,$A$2:$A$421,"45000",$E$2:$E$421,E199))</f>
        <v>1682</v>
      </c>
      <c r="M199" s="12" t="n">
        <f aca="false">IF(COUNTIFS($A$2:$A$421,"00000",$E$2:$E$421,E199,$G$2:$G$421,"&lt;&gt;")=0,"",SUMIFS($G$2:$G$421,$A$2:$A$421,"00000",$E$2:$E$421,E199))</f>
        <v>1361</v>
      </c>
      <c r="N199" s="8" t="str">
        <f aca="false">IF(C199&lt;&gt;"County","Not rated",IF(K199="Not rated","Not rated",IF(OR(G199="",L199=""),"No data",IF(ABS(G199-L199)/L199&lt;Tolerance,"Similar",IF((G199&gt;L199)=(K199="Higher is better"),"Better","Worse")))))</f>
        <v>Better</v>
      </c>
      <c r="O199" s="8" t="str">
        <f aca="false">IF(C199="Nation","Not rated",IF(K199="Not rated","Not rated",IF(OR(G199="",M199=""),"No data",IF(ABS(G199-M199)/M199&lt;Tolerance,"Similar",IF((G199&gt;M199)=(K199="Higher is better"),"Better","Worse")))))</f>
        <v>Worse</v>
      </c>
    </row>
    <row r="200" customFormat="false" ht="15" hidden="false" customHeight="false" outlineLevel="0" collapsed="false">
      <c r="A200" s="7" t="s">
        <v>54</v>
      </c>
      <c r="B200" s="8" t="s">
        <v>55</v>
      </c>
      <c r="C200" s="8" t="s">
        <v>47</v>
      </c>
      <c r="D200" s="8" t="s">
        <v>106</v>
      </c>
      <c r="E200" s="8" t="s">
        <v>115</v>
      </c>
      <c r="F200" s="8" t="s">
        <v>116</v>
      </c>
      <c r="G200" s="12" t="n">
        <v>1776</v>
      </c>
      <c r="H200" s="8" t="s">
        <v>109</v>
      </c>
      <c r="I200" s="8" t="s">
        <v>39</v>
      </c>
      <c r="J200" s="8" t="s">
        <v>117</v>
      </c>
      <c r="K200" s="8" t="s">
        <v>83</v>
      </c>
      <c r="L200" s="12" t="n">
        <f aca="false">IF(COUNTIFS($A$2:$A$421,"45000",$E$2:$E$421,E200,$G$2:$G$421,"&lt;&gt;")=0,"",SUMIFS($G$2:$G$421,$A$2:$A$421,"45000",$E$2:$E$421,E200))</f>
        <v>1682</v>
      </c>
      <c r="M200" s="12" t="n">
        <f aca="false">IF(COUNTIFS($A$2:$A$421,"00000",$E$2:$E$421,E200,$G$2:$G$421,"&lt;&gt;")=0,"",SUMIFS($G$2:$G$421,$A$2:$A$421,"00000",$E$2:$E$421,E200))</f>
        <v>1361</v>
      </c>
      <c r="N200" s="8" t="str">
        <f aca="false">IF(C200&lt;&gt;"County","Not rated",IF(K200="Not rated","Not rated",IF(OR(G200="",L200=""),"No data",IF(ABS(G200-L200)/L200&lt;Tolerance,"Similar",IF((G200&gt;L200)=(K200="Higher is better"),"Better","Worse")))))</f>
        <v>Worse</v>
      </c>
      <c r="O200" s="8" t="str">
        <f aca="false">IF(C200="Nation","Not rated",IF(K200="Not rated","Not rated",IF(OR(G200="",M200=""),"No data",IF(ABS(G200-M200)/M200&lt;Tolerance,"Similar",IF((G200&gt;M200)=(K200="Higher is better"),"Better","Worse")))))</f>
        <v>Worse</v>
      </c>
    </row>
    <row r="201" customFormat="false" ht="15" hidden="false" customHeight="false" outlineLevel="0" collapsed="false">
      <c r="A201" s="7" t="s">
        <v>56</v>
      </c>
      <c r="B201" s="8" t="s">
        <v>57</v>
      </c>
      <c r="C201" s="8" t="s">
        <v>47</v>
      </c>
      <c r="D201" s="8" t="s">
        <v>106</v>
      </c>
      <c r="E201" s="8" t="s">
        <v>115</v>
      </c>
      <c r="F201" s="8" t="s">
        <v>116</v>
      </c>
      <c r="G201" s="12" t="n">
        <v>3577</v>
      </c>
      <c r="H201" s="8" t="s">
        <v>109</v>
      </c>
      <c r="I201" s="8" t="s">
        <v>39</v>
      </c>
      <c r="J201" s="8" t="s">
        <v>117</v>
      </c>
      <c r="K201" s="8" t="s">
        <v>83</v>
      </c>
      <c r="L201" s="12" t="n">
        <f aca="false">IF(COUNTIFS($A$2:$A$421,"45000",$E$2:$E$421,E201,$G$2:$G$421,"&lt;&gt;")=0,"",SUMIFS($G$2:$G$421,$A$2:$A$421,"45000",$E$2:$E$421,E201))</f>
        <v>1682</v>
      </c>
      <c r="M201" s="12" t="n">
        <f aca="false">IF(COUNTIFS($A$2:$A$421,"00000",$E$2:$E$421,E201,$G$2:$G$421,"&lt;&gt;")=0,"",SUMIFS($G$2:$G$421,$A$2:$A$421,"00000",$E$2:$E$421,E201))</f>
        <v>1361</v>
      </c>
      <c r="N201" s="8" t="str">
        <f aca="false">IF(C201&lt;&gt;"County","Not rated",IF(K201="Not rated","Not rated",IF(OR(G201="",L201=""),"No data",IF(ABS(G201-L201)/L201&lt;Tolerance,"Similar",IF((G201&gt;L201)=(K201="Higher is better"),"Better","Worse")))))</f>
        <v>Worse</v>
      </c>
      <c r="O201" s="8" t="str">
        <f aca="false">IF(C201="Nation","Not rated",IF(K201="Not rated","Not rated",IF(OR(G201="",M201=""),"No data",IF(ABS(G201-M201)/M201&lt;Tolerance,"Similar",IF((G201&gt;M201)=(K201="Higher is better"),"Better","Worse")))))</f>
        <v>Worse</v>
      </c>
    </row>
    <row r="202" customFormat="false" ht="15" hidden="false" customHeight="false" outlineLevel="0" collapsed="false">
      <c r="A202" s="7" t="s">
        <v>58</v>
      </c>
      <c r="B202" s="8" t="s">
        <v>59</v>
      </c>
      <c r="C202" s="8" t="s">
        <v>47</v>
      </c>
      <c r="D202" s="8" t="s">
        <v>106</v>
      </c>
      <c r="E202" s="8" t="s">
        <v>115</v>
      </c>
      <c r="F202" s="8" t="s">
        <v>116</v>
      </c>
      <c r="G202" s="12" t="n">
        <v>1782</v>
      </c>
      <c r="H202" s="8" t="s">
        <v>109</v>
      </c>
      <c r="I202" s="8" t="s">
        <v>39</v>
      </c>
      <c r="J202" s="8" t="s">
        <v>117</v>
      </c>
      <c r="K202" s="8" t="s">
        <v>83</v>
      </c>
      <c r="L202" s="12" t="n">
        <f aca="false">IF(COUNTIFS($A$2:$A$421,"45000",$E$2:$E$421,E202,$G$2:$G$421,"&lt;&gt;")=0,"",SUMIFS($G$2:$G$421,$A$2:$A$421,"45000",$E$2:$E$421,E202))</f>
        <v>1682</v>
      </c>
      <c r="M202" s="12" t="n">
        <f aca="false">IF(COUNTIFS($A$2:$A$421,"00000",$E$2:$E$421,E202,$G$2:$G$421,"&lt;&gt;")=0,"",SUMIFS($G$2:$G$421,$A$2:$A$421,"00000",$E$2:$E$421,E202))</f>
        <v>1361</v>
      </c>
      <c r="N202" s="8" t="str">
        <f aca="false">IF(C202&lt;&gt;"County","Not rated",IF(K202="Not rated","Not rated",IF(OR(G202="",L202=""),"No data",IF(ABS(G202-L202)/L202&lt;Tolerance,"Similar",IF((G202&gt;L202)=(K202="Higher is better"),"Better","Worse")))))</f>
        <v>Worse</v>
      </c>
      <c r="O202" s="8" t="str">
        <f aca="false">IF(C202="Nation","Not rated",IF(K202="Not rated","Not rated",IF(OR(G202="",M202=""),"No data",IF(ABS(G202-M202)/M202&lt;Tolerance,"Similar",IF((G202&gt;M202)=(K202="Higher is better"),"Better","Worse")))))</f>
        <v>Worse</v>
      </c>
    </row>
    <row r="203" customFormat="false" ht="15" hidden="false" customHeight="false" outlineLevel="0" collapsed="false">
      <c r="A203" s="7" t="s">
        <v>60</v>
      </c>
      <c r="B203" s="8" t="s">
        <v>61</v>
      </c>
      <c r="C203" s="8" t="s">
        <v>47</v>
      </c>
      <c r="D203" s="8" t="s">
        <v>106</v>
      </c>
      <c r="E203" s="8" t="s">
        <v>115</v>
      </c>
      <c r="F203" s="8" t="s">
        <v>116</v>
      </c>
      <c r="G203" s="12" t="n">
        <v>1963</v>
      </c>
      <c r="H203" s="8" t="s">
        <v>109</v>
      </c>
      <c r="I203" s="8" t="s">
        <v>39</v>
      </c>
      <c r="J203" s="8" t="s">
        <v>117</v>
      </c>
      <c r="K203" s="8" t="s">
        <v>83</v>
      </c>
      <c r="L203" s="12" t="n">
        <f aca="false">IF(COUNTIFS($A$2:$A$421,"45000",$E$2:$E$421,E203,$G$2:$G$421,"&lt;&gt;")=0,"",SUMIFS($G$2:$G$421,$A$2:$A$421,"45000",$E$2:$E$421,E203))</f>
        <v>1682</v>
      </c>
      <c r="M203" s="12" t="n">
        <f aca="false">IF(COUNTIFS($A$2:$A$421,"00000",$E$2:$E$421,E203,$G$2:$G$421,"&lt;&gt;")=0,"",SUMIFS($G$2:$G$421,$A$2:$A$421,"00000",$E$2:$E$421,E203))</f>
        <v>1361</v>
      </c>
      <c r="N203" s="8" t="str">
        <f aca="false">IF(C203&lt;&gt;"County","Not rated",IF(K203="Not rated","Not rated",IF(OR(G203="",L203=""),"No data",IF(ABS(G203-L203)/L203&lt;Tolerance,"Similar",IF((G203&gt;L203)=(K203="Higher is better"),"Better","Worse")))))</f>
        <v>Worse</v>
      </c>
      <c r="O203" s="8" t="str">
        <f aca="false">IF(C203="Nation","Not rated",IF(K203="Not rated","Not rated",IF(OR(G203="",M203=""),"No data",IF(ABS(G203-M203)/M203&lt;Tolerance,"Similar",IF((G203&gt;M203)=(K203="Higher is better"),"Better","Worse")))))</f>
        <v>Worse</v>
      </c>
    </row>
    <row r="204" customFormat="false" ht="15" hidden="false" customHeight="false" outlineLevel="0" collapsed="false">
      <c r="A204" s="7" t="s">
        <v>62</v>
      </c>
      <c r="B204" s="8" t="s">
        <v>63</v>
      </c>
      <c r="C204" s="8" t="s">
        <v>47</v>
      </c>
      <c r="D204" s="8" t="s">
        <v>106</v>
      </c>
      <c r="E204" s="8" t="s">
        <v>115</v>
      </c>
      <c r="F204" s="8" t="s">
        <v>116</v>
      </c>
      <c r="G204" s="12" t="n">
        <v>2034</v>
      </c>
      <c r="H204" s="8" t="s">
        <v>109</v>
      </c>
      <c r="I204" s="8" t="s">
        <v>39</v>
      </c>
      <c r="J204" s="8" t="s">
        <v>117</v>
      </c>
      <c r="K204" s="8" t="s">
        <v>83</v>
      </c>
      <c r="L204" s="12" t="n">
        <f aca="false">IF(COUNTIFS($A$2:$A$421,"45000",$E$2:$E$421,E204,$G$2:$G$421,"&lt;&gt;")=0,"",SUMIFS($G$2:$G$421,$A$2:$A$421,"45000",$E$2:$E$421,E204))</f>
        <v>1682</v>
      </c>
      <c r="M204" s="12" t="n">
        <f aca="false">IF(COUNTIFS($A$2:$A$421,"00000",$E$2:$E$421,E204,$G$2:$G$421,"&lt;&gt;")=0,"",SUMIFS($G$2:$G$421,$A$2:$A$421,"00000",$E$2:$E$421,E204))</f>
        <v>1361</v>
      </c>
      <c r="N204" s="8" t="str">
        <f aca="false">IF(C204&lt;&gt;"County","Not rated",IF(K204="Not rated","Not rated",IF(OR(G204="",L204=""),"No data",IF(ABS(G204-L204)/L204&lt;Tolerance,"Similar",IF((G204&gt;L204)=(K204="Higher is better"),"Better","Worse")))))</f>
        <v>Worse</v>
      </c>
      <c r="O204" s="8" t="str">
        <f aca="false">IF(C204="Nation","Not rated",IF(K204="Not rated","Not rated",IF(OR(G204="",M204=""),"No data",IF(ABS(G204-M204)/M204&lt;Tolerance,"Similar",IF((G204&gt;M204)=(K204="Higher is better"),"Better","Worse")))))</f>
        <v>Worse</v>
      </c>
    </row>
    <row r="205" customFormat="false" ht="15" hidden="false" customHeight="false" outlineLevel="0" collapsed="false">
      <c r="A205" s="7" t="s">
        <v>64</v>
      </c>
      <c r="B205" s="8" t="s">
        <v>65</v>
      </c>
      <c r="C205" s="8" t="s">
        <v>47</v>
      </c>
      <c r="D205" s="8" t="s">
        <v>106</v>
      </c>
      <c r="E205" s="8" t="s">
        <v>115</v>
      </c>
      <c r="F205" s="8" t="s">
        <v>116</v>
      </c>
      <c r="G205" s="12" t="n">
        <v>4459</v>
      </c>
      <c r="H205" s="8" t="s">
        <v>109</v>
      </c>
      <c r="I205" s="8" t="s">
        <v>39</v>
      </c>
      <c r="J205" s="8" t="s">
        <v>117</v>
      </c>
      <c r="K205" s="8" t="s">
        <v>83</v>
      </c>
      <c r="L205" s="12" t="n">
        <f aca="false">IF(COUNTIFS($A$2:$A$421,"45000",$E$2:$E$421,E205,$G$2:$G$421,"&lt;&gt;")=0,"",SUMIFS($G$2:$G$421,$A$2:$A$421,"45000",$E$2:$E$421,E205))</f>
        <v>1682</v>
      </c>
      <c r="M205" s="12" t="n">
        <f aca="false">IF(COUNTIFS($A$2:$A$421,"00000",$E$2:$E$421,E205,$G$2:$G$421,"&lt;&gt;")=0,"",SUMIFS($G$2:$G$421,$A$2:$A$421,"00000",$E$2:$E$421,E205))</f>
        <v>1361</v>
      </c>
      <c r="N205" s="8" t="str">
        <f aca="false">IF(C205&lt;&gt;"County","Not rated",IF(K205="Not rated","Not rated",IF(OR(G205="",L205=""),"No data",IF(ABS(G205-L205)/L205&lt;Tolerance,"Similar",IF((G205&gt;L205)=(K205="Higher is better"),"Better","Worse")))))</f>
        <v>Worse</v>
      </c>
      <c r="O205" s="8" t="str">
        <f aca="false">IF(C205="Nation","Not rated",IF(K205="Not rated","Not rated",IF(OR(G205="",M205=""),"No data",IF(ABS(G205-M205)/M205&lt;Tolerance,"Similar",IF((G205&gt;M205)=(K205="Higher is better"),"Better","Worse")))))</f>
        <v>Worse</v>
      </c>
    </row>
    <row r="206" customFormat="false" ht="15" hidden="false" customHeight="false" outlineLevel="0" collapsed="false">
      <c r="A206" s="7" t="s">
        <v>32</v>
      </c>
      <c r="B206" s="8" t="s">
        <v>33</v>
      </c>
      <c r="C206" s="8" t="s">
        <v>34</v>
      </c>
      <c r="D206" s="8" t="s">
        <v>106</v>
      </c>
      <c r="E206" s="8" t="s">
        <v>118</v>
      </c>
      <c r="F206" s="8" t="s">
        <v>119</v>
      </c>
      <c r="G206" s="9" t="n">
        <v>2681</v>
      </c>
      <c r="H206" s="8" t="s">
        <v>120</v>
      </c>
      <c r="I206" s="8" t="s">
        <v>93</v>
      </c>
      <c r="J206" s="8" t="s">
        <v>121</v>
      </c>
      <c r="K206" s="8" t="s">
        <v>83</v>
      </c>
      <c r="L206" s="9" t="n">
        <f aca="false">IF(COUNTIFS($A$2:$A$421,"45000",$E$2:$E$421,E206,$G$2:$G$421,"&lt;&gt;")=0,"",SUMIFS($G$2:$G$421,$A$2:$A$421,"45000",$E$2:$E$421,E206))</f>
        <v>2571</v>
      </c>
      <c r="M206" s="9" t="n">
        <f aca="false">IF(COUNTIFS($A$2:$A$421,"00000",$E$2:$E$421,E206,$G$2:$G$421,"&lt;&gt;")=0,"",SUMIFS($G$2:$G$421,$A$2:$A$421,"00000",$E$2:$E$421,E206))</f>
        <v>2681</v>
      </c>
      <c r="N206" s="8" t="str">
        <f aca="false">IF(C206&lt;&gt;"County","Not rated",IF(K206="Not rated","Not rated",IF(OR(G206="",L206=""),"No data",IF(ABS(G206-L206)/L206&lt;Tolerance,"Similar",IF((G206&gt;L206)=(K206="Higher is better"),"Better","Worse")))))</f>
        <v>Not rated</v>
      </c>
      <c r="O206" s="8" t="str">
        <f aca="false">IF(C206="Nation","Not rated",IF(K206="Not rated","Not rated",IF(OR(G206="",M206=""),"No data",IF(ABS(G206-M206)/M206&lt;Tolerance,"Similar",IF((G206&gt;M206)=(K206="Higher is better"),"Better","Worse")))))</f>
        <v>Not rated</v>
      </c>
    </row>
    <row r="207" customFormat="false" ht="15" hidden="false" customHeight="false" outlineLevel="0" collapsed="false">
      <c r="A207" s="7" t="s">
        <v>42</v>
      </c>
      <c r="B207" s="8" t="s">
        <v>43</v>
      </c>
      <c r="C207" s="8" t="s">
        <v>44</v>
      </c>
      <c r="D207" s="8" t="s">
        <v>106</v>
      </c>
      <c r="E207" s="8" t="s">
        <v>118</v>
      </c>
      <c r="F207" s="8" t="s">
        <v>119</v>
      </c>
      <c r="G207" s="9" t="n">
        <v>2571</v>
      </c>
      <c r="H207" s="8" t="s">
        <v>120</v>
      </c>
      <c r="I207" s="8" t="s">
        <v>93</v>
      </c>
      <c r="J207" s="8" t="s">
        <v>121</v>
      </c>
      <c r="K207" s="8" t="s">
        <v>83</v>
      </c>
      <c r="L207" s="9" t="n">
        <f aca="false">IF(COUNTIFS($A$2:$A$421,"45000",$E$2:$E$421,E207,$G$2:$G$421,"&lt;&gt;")=0,"",SUMIFS($G$2:$G$421,$A$2:$A$421,"45000",$E$2:$E$421,E207))</f>
        <v>2571</v>
      </c>
      <c r="M207" s="9" t="n">
        <f aca="false">IF(COUNTIFS($A$2:$A$421,"00000",$E$2:$E$421,E207,$G$2:$G$421,"&lt;&gt;")=0,"",SUMIFS($G$2:$G$421,$A$2:$A$421,"00000",$E$2:$E$421,E207))</f>
        <v>2681</v>
      </c>
      <c r="N207" s="8" t="str">
        <f aca="false">IF(C207&lt;&gt;"County","Not rated",IF(K207="Not rated","Not rated",IF(OR(G207="",L207=""),"No data",IF(ABS(G207-L207)/L207&lt;Tolerance,"Similar",IF((G207&gt;L207)=(K207="Higher is better"),"Better","Worse")))))</f>
        <v>Not rated</v>
      </c>
      <c r="O207" s="8" t="str">
        <f aca="false">IF(C207="Nation","Not rated",IF(K207="Not rated","Not rated",IF(OR(G207="",M207=""),"No data",IF(ABS(G207-M207)/M207&lt;Tolerance,"Similar",IF((G207&gt;M207)=(K207="Higher is better"),"Better","Worse")))))</f>
        <v>Similar</v>
      </c>
    </row>
    <row r="208" customFormat="false" ht="15" hidden="false" customHeight="false" outlineLevel="0" collapsed="false">
      <c r="A208" s="7" t="s">
        <v>45</v>
      </c>
      <c r="B208" s="8" t="s">
        <v>46</v>
      </c>
      <c r="C208" s="8" t="s">
        <v>47</v>
      </c>
      <c r="D208" s="8" t="s">
        <v>106</v>
      </c>
      <c r="E208" s="8" t="s">
        <v>118</v>
      </c>
      <c r="F208" s="8" t="s">
        <v>119</v>
      </c>
      <c r="G208" s="9" t="n">
        <v>2519</v>
      </c>
      <c r="H208" s="8" t="s">
        <v>120</v>
      </c>
      <c r="I208" s="8" t="s">
        <v>93</v>
      </c>
      <c r="J208" s="8" t="s">
        <v>121</v>
      </c>
      <c r="K208" s="8" t="s">
        <v>83</v>
      </c>
      <c r="L208" s="9" t="n">
        <f aca="false">IF(COUNTIFS($A$2:$A$421,"45000",$E$2:$E$421,E208,$G$2:$G$421,"&lt;&gt;")=0,"",SUMIFS($G$2:$G$421,$A$2:$A$421,"45000",$E$2:$E$421,E208))</f>
        <v>2571</v>
      </c>
      <c r="M208" s="9" t="n">
        <f aca="false">IF(COUNTIFS($A$2:$A$421,"00000",$E$2:$E$421,E208,$G$2:$G$421,"&lt;&gt;")=0,"",SUMIFS($G$2:$G$421,$A$2:$A$421,"00000",$E$2:$E$421,E208))</f>
        <v>2681</v>
      </c>
      <c r="N208" s="8" t="str">
        <f aca="false">IF(C208&lt;&gt;"County","Not rated",IF(K208="Not rated","Not rated",IF(OR(G208="",L208=""),"No data",IF(ABS(G208-L208)/L208&lt;Tolerance,"Similar",IF((G208&gt;L208)=(K208="Higher is better"),"Better","Worse")))))</f>
        <v>Similar</v>
      </c>
      <c r="O208" s="8" t="str">
        <f aca="false">IF(C208="Nation","Not rated",IF(K208="Not rated","Not rated",IF(OR(G208="",M208=""),"No data",IF(ABS(G208-M208)/M208&lt;Tolerance,"Similar",IF((G208&gt;M208)=(K208="Higher is better"),"Better","Worse")))))</f>
        <v>Better</v>
      </c>
    </row>
    <row r="209" customFormat="false" ht="15" hidden="false" customHeight="false" outlineLevel="0" collapsed="false">
      <c r="A209" s="7" t="s">
        <v>48</v>
      </c>
      <c r="B209" s="8" t="s">
        <v>49</v>
      </c>
      <c r="C209" s="8" t="s">
        <v>47</v>
      </c>
      <c r="D209" s="8" t="s">
        <v>106</v>
      </c>
      <c r="E209" s="8" t="s">
        <v>118</v>
      </c>
      <c r="F209" s="8" t="s">
        <v>119</v>
      </c>
      <c r="G209" s="9" t="n">
        <v>3201</v>
      </c>
      <c r="H209" s="8" t="s">
        <v>120</v>
      </c>
      <c r="I209" s="8" t="s">
        <v>93</v>
      </c>
      <c r="J209" s="8" t="s">
        <v>121</v>
      </c>
      <c r="K209" s="8" t="s">
        <v>83</v>
      </c>
      <c r="L209" s="9" t="n">
        <f aca="false">IF(COUNTIFS($A$2:$A$421,"45000",$E$2:$E$421,E209,$G$2:$G$421,"&lt;&gt;")=0,"",SUMIFS($G$2:$G$421,$A$2:$A$421,"45000",$E$2:$E$421,E209))</f>
        <v>2571</v>
      </c>
      <c r="M209" s="9" t="n">
        <f aca="false">IF(COUNTIFS($A$2:$A$421,"00000",$E$2:$E$421,E209,$G$2:$G$421,"&lt;&gt;")=0,"",SUMIFS($G$2:$G$421,$A$2:$A$421,"00000",$E$2:$E$421,E209))</f>
        <v>2681</v>
      </c>
      <c r="N209" s="8" t="str">
        <f aca="false">IF(C209&lt;&gt;"County","Not rated",IF(K209="Not rated","Not rated",IF(OR(G209="",L209=""),"No data",IF(ABS(G209-L209)/L209&lt;Tolerance,"Similar",IF((G209&gt;L209)=(K209="Higher is better"),"Better","Worse")))))</f>
        <v>Worse</v>
      </c>
      <c r="O209" s="8" t="str">
        <f aca="false">IF(C209="Nation","Not rated",IF(K209="Not rated","Not rated",IF(OR(G209="",M209=""),"No data",IF(ABS(G209-M209)/M209&lt;Tolerance,"Similar",IF((G209&gt;M209)=(K209="Higher is better"),"Better","Worse")))))</f>
        <v>Worse</v>
      </c>
    </row>
    <row r="210" customFormat="false" ht="15" hidden="false" customHeight="false" outlineLevel="0" collapsed="false">
      <c r="A210" s="7" t="s">
        <v>50</v>
      </c>
      <c r="B210" s="8" t="s">
        <v>51</v>
      </c>
      <c r="C210" s="8" t="s">
        <v>47</v>
      </c>
      <c r="D210" s="8" t="s">
        <v>106</v>
      </c>
      <c r="E210" s="8" t="s">
        <v>118</v>
      </c>
      <c r="F210" s="8" t="s">
        <v>119</v>
      </c>
      <c r="G210" s="9" t="n">
        <v>2456</v>
      </c>
      <c r="H210" s="8" t="s">
        <v>120</v>
      </c>
      <c r="I210" s="8" t="s">
        <v>93</v>
      </c>
      <c r="J210" s="8" t="s">
        <v>121</v>
      </c>
      <c r="K210" s="8" t="s">
        <v>83</v>
      </c>
      <c r="L210" s="9" t="n">
        <f aca="false">IF(COUNTIFS($A$2:$A$421,"45000",$E$2:$E$421,E210,$G$2:$G$421,"&lt;&gt;")=0,"",SUMIFS($G$2:$G$421,$A$2:$A$421,"45000",$E$2:$E$421,E210))</f>
        <v>2571</v>
      </c>
      <c r="M210" s="9" t="n">
        <f aca="false">IF(COUNTIFS($A$2:$A$421,"00000",$E$2:$E$421,E210,$G$2:$G$421,"&lt;&gt;")=0,"",SUMIFS($G$2:$G$421,$A$2:$A$421,"00000",$E$2:$E$421,E210))</f>
        <v>2681</v>
      </c>
      <c r="N210" s="8" t="str">
        <f aca="false">IF(C210&lt;&gt;"County","Not rated",IF(K210="Not rated","Not rated",IF(OR(G210="",L210=""),"No data",IF(ABS(G210-L210)/L210&lt;Tolerance,"Similar",IF((G210&gt;L210)=(K210="Higher is better"),"Better","Worse")))))</f>
        <v>Similar</v>
      </c>
      <c r="O210" s="8" t="str">
        <f aca="false">IF(C210="Nation","Not rated",IF(K210="Not rated","Not rated",IF(OR(G210="",M210=""),"No data",IF(ABS(G210-M210)/M210&lt;Tolerance,"Similar",IF((G210&gt;M210)=(K210="Higher is better"),"Better","Worse")))))</f>
        <v>Better</v>
      </c>
    </row>
    <row r="211" customFormat="false" ht="15" hidden="false" customHeight="false" outlineLevel="0" collapsed="false">
      <c r="A211" s="7" t="s">
        <v>52</v>
      </c>
      <c r="B211" s="8" t="s">
        <v>53</v>
      </c>
      <c r="C211" s="8" t="s">
        <v>47</v>
      </c>
      <c r="D211" s="8" t="s">
        <v>106</v>
      </c>
      <c r="E211" s="8" t="s">
        <v>118</v>
      </c>
      <c r="F211" s="8" t="s">
        <v>119</v>
      </c>
      <c r="G211" s="9" t="n">
        <v>1888</v>
      </c>
      <c r="H211" s="8" t="s">
        <v>120</v>
      </c>
      <c r="I211" s="8" t="s">
        <v>93</v>
      </c>
      <c r="J211" s="8" t="s">
        <v>121</v>
      </c>
      <c r="K211" s="8" t="s">
        <v>83</v>
      </c>
      <c r="L211" s="9" t="n">
        <f aca="false">IF(COUNTIFS($A$2:$A$421,"45000",$E$2:$E$421,E211,$G$2:$G$421,"&lt;&gt;")=0,"",SUMIFS($G$2:$G$421,$A$2:$A$421,"45000",$E$2:$E$421,E211))</f>
        <v>2571</v>
      </c>
      <c r="M211" s="9" t="n">
        <f aca="false">IF(COUNTIFS($A$2:$A$421,"00000",$E$2:$E$421,E211,$G$2:$G$421,"&lt;&gt;")=0,"",SUMIFS($G$2:$G$421,$A$2:$A$421,"00000",$E$2:$E$421,E211))</f>
        <v>2681</v>
      </c>
      <c r="N211" s="8" t="str">
        <f aca="false">IF(C211&lt;&gt;"County","Not rated",IF(K211="Not rated","Not rated",IF(OR(G211="",L211=""),"No data",IF(ABS(G211-L211)/L211&lt;Tolerance,"Similar",IF((G211&gt;L211)=(K211="Higher is better"),"Better","Worse")))))</f>
        <v>Better</v>
      </c>
      <c r="O211" s="8" t="str">
        <f aca="false">IF(C211="Nation","Not rated",IF(K211="Not rated","Not rated",IF(OR(G211="",M211=""),"No data",IF(ABS(G211-M211)/M211&lt;Tolerance,"Similar",IF((G211&gt;M211)=(K211="Higher is better"),"Better","Worse")))))</f>
        <v>Better</v>
      </c>
    </row>
    <row r="212" customFormat="false" ht="15" hidden="false" customHeight="false" outlineLevel="0" collapsed="false">
      <c r="A212" s="7" t="s">
        <v>54</v>
      </c>
      <c r="B212" s="8" t="s">
        <v>55</v>
      </c>
      <c r="C212" s="8" t="s">
        <v>47</v>
      </c>
      <c r="D212" s="8" t="s">
        <v>106</v>
      </c>
      <c r="E212" s="8" t="s">
        <v>118</v>
      </c>
      <c r="F212" s="8" t="s">
        <v>119</v>
      </c>
      <c r="G212" s="9" t="n">
        <v>2921</v>
      </c>
      <c r="H212" s="8" t="s">
        <v>120</v>
      </c>
      <c r="I212" s="8" t="s">
        <v>93</v>
      </c>
      <c r="J212" s="8" t="s">
        <v>121</v>
      </c>
      <c r="K212" s="8" t="s">
        <v>83</v>
      </c>
      <c r="L212" s="9" t="n">
        <f aca="false">IF(COUNTIFS($A$2:$A$421,"45000",$E$2:$E$421,E212,$G$2:$G$421,"&lt;&gt;")=0,"",SUMIFS($G$2:$G$421,$A$2:$A$421,"45000",$E$2:$E$421,E212))</f>
        <v>2571</v>
      </c>
      <c r="M212" s="9" t="n">
        <f aca="false">IF(COUNTIFS($A$2:$A$421,"00000",$E$2:$E$421,E212,$G$2:$G$421,"&lt;&gt;")=0,"",SUMIFS($G$2:$G$421,$A$2:$A$421,"00000",$E$2:$E$421,E212))</f>
        <v>2681</v>
      </c>
      <c r="N212" s="8" t="str">
        <f aca="false">IF(C212&lt;&gt;"County","Not rated",IF(K212="Not rated","Not rated",IF(OR(G212="",L212=""),"No data",IF(ABS(G212-L212)/L212&lt;Tolerance,"Similar",IF((G212&gt;L212)=(K212="Higher is better"),"Better","Worse")))))</f>
        <v>Worse</v>
      </c>
      <c r="O212" s="8" t="str">
        <f aca="false">IF(C212="Nation","Not rated",IF(K212="Not rated","Not rated",IF(OR(G212="",M212=""),"No data",IF(ABS(G212-M212)/M212&lt;Tolerance,"Similar",IF((G212&gt;M212)=(K212="Higher is better"),"Better","Worse")))))</f>
        <v>Worse</v>
      </c>
    </row>
    <row r="213" customFormat="false" ht="15" hidden="false" customHeight="false" outlineLevel="0" collapsed="false">
      <c r="A213" s="7" t="s">
        <v>56</v>
      </c>
      <c r="B213" s="8" t="s">
        <v>57</v>
      </c>
      <c r="C213" s="8" t="s">
        <v>47</v>
      </c>
      <c r="D213" s="8" t="s">
        <v>106</v>
      </c>
      <c r="E213" s="8" t="s">
        <v>118</v>
      </c>
      <c r="F213" s="8" t="s">
        <v>119</v>
      </c>
      <c r="G213" s="9" t="n">
        <v>2954</v>
      </c>
      <c r="H213" s="8" t="s">
        <v>120</v>
      </c>
      <c r="I213" s="8" t="s">
        <v>93</v>
      </c>
      <c r="J213" s="8" t="s">
        <v>121</v>
      </c>
      <c r="K213" s="8" t="s">
        <v>83</v>
      </c>
      <c r="L213" s="9" t="n">
        <f aca="false">IF(COUNTIFS($A$2:$A$421,"45000",$E$2:$E$421,E213,$G$2:$G$421,"&lt;&gt;")=0,"",SUMIFS($G$2:$G$421,$A$2:$A$421,"45000",$E$2:$E$421,E213))</f>
        <v>2571</v>
      </c>
      <c r="M213" s="9" t="n">
        <f aca="false">IF(COUNTIFS($A$2:$A$421,"00000",$E$2:$E$421,E213,$G$2:$G$421,"&lt;&gt;")=0,"",SUMIFS($G$2:$G$421,$A$2:$A$421,"00000",$E$2:$E$421,E213))</f>
        <v>2681</v>
      </c>
      <c r="N213" s="8" t="str">
        <f aca="false">IF(C213&lt;&gt;"County","Not rated",IF(K213="Not rated","Not rated",IF(OR(G213="",L213=""),"No data",IF(ABS(G213-L213)/L213&lt;Tolerance,"Similar",IF((G213&gt;L213)=(K213="Higher is better"),"Better","Worse")))))</f>
        <v>Worse</v>
      </c>
      <c r="O213" s="8" t="str">
        <f aca="false">IF(C213="Nation","Not rated",IF(K213="Not rated","Not rated",IF(OR(G213="",M213=""),"No data",IF(ABS(G213-M213)/M213&lt;Tolerance,"Similar",IF((G213&gt;M213)=(K213="Higher is better"),"Better","Worse")))))</f>
        <v>Worse</v>
      </c>
    </row>
    <row r="214" customFormat="false" ht="15" hidden="false" customHeight="false" outlineLevel="0" collapsed="false">
      <c r="A214" s="7" t="s">
        <v>58</v>
      </c>
      <c r="B214" s="8" t="s">
        <v>59</v>
      </c>
      <c r="C214" s="8" t="s">
        <v>47</v>
      </c>
      <c r="D214" s="8" t="s">
        <v>106</v>
      </c>
      <c r="E214" s="8" t="s">
        <v>118</v>
      </c>
      <c r="F214" s="8" t="s">
        <v>119</v>
      </c>
      <c r="G214" s="9" t="n">
        <v>2412</v>
      </c>
      <c r="H214" s="8" t="s">
        <v>120</v>
      </c>
      <c r="I214" s="8" t="s">
        <v>93</v>
      </c>
      <c r="J214" s="8" t="s">
        <v>121</v>
      </c>
      <c r="K214" s="8" t="s">
        <v>83</v>
      </c>
      <c r="L214" s="9" t="n">
        <f aca="false">IF(COUNTIFS($A$2:$A$421,"45000",$E$2:$E$421,E214,$G$2:$G$421,"&lt;&gt;")=0,"",SUMIFS($G$2:$G$421,$A$2:$A$421,"45000",$E$2:$E$421,E214))</f>
        <v>2571</v>
      </c>
      <c r="M214" s="9" t="n">
        <f aca="false">IF(COUNTIFS($A$2:$A$421,"00000",$E$2:$E$421,E214,$G$2:$G$421,"&lt;&gt;")=0,"",SUMIFS($G$2:$G$421,$A$2:$A$421,"00000",$E$2:$E$421,E214))</f>
        <v>2681</v>
      </c>
      <c r="N214" s="8" t="str">
        <f aca="false">IF(C214&lt;&gt;"County","Not rated",IF(K214="Not rated","Not rated",IF(OR(G214="",L214=""),"No data",IF(ABS(G214-L214)/L214&lt;Tolerance,"Similar",IF((G214&gt;L214)=(K214="Higher is better"),"Better","Worse")))))</f>
        <v>Better</v>
      </c>
      <c r="O214" s="8" t="str">
        <f aca="false">IF(C214="Nation","Not rated",IF(K214="Not rated","Not rated",IF(OR(G214="",M214=""),"No data",IF(ABS(G214-M214)/M214&lt;Tolerance,"Similar",IF((G214&gt;M214)=(K214="Higher is better"),"Better","Worse")))))</f>
        <v>Better</v>
      </c>
    </row>
    <row r="215" customFormat="false" ht="15" hidden="false" customHeight="false" outlineLevel="0" collapsed="false">
      <c r="A215" s="7" t="s">
        <v>60</v>
      </c>
      <c r="B215" s="8" t="s">
        <v>61</v>
      </c>
      <c r="C215" s="8" t="s">
        <v>47</v>
      </c>
      <c r="D215" s="8" t="s">
        <v>106</v>
      </c>
      <c r="E215" s="8" t="s">
        <v>118</v>
      </c>
      <c r="F215" s="8" t="s">
        <v>119</v>
      </c>
      <c r="G215" s="9" t="n">
        <v>2236</v>
      </c>
      <c r="H215" s="8" t="s">
        <v>120</v>
      </c>
      <c r="I215" s="8" t="s">
        <v>93</v>
      </c>
      <c r="J215" s="8" t="s">
        <v>121</v>
      </c>
      <c r="K215" s="8" t="s">
        <v>83</v>
      </c>
      <c r="L215" s="9" t="n">
        <f aca="false">IF(COUNTIFS($A$2:$A$421,"45000",$E$2:$E$421,E215,$G$2:$G$421,"&lt;&gt;")=0,"",SUMIFS($G$2:$G$421,$A$2:$A$421,"45000",$E$2:$E$421,E215))</f>
        <v>2571</v>
      </c>
      <c r="M215" s="9" t="n">
        <f aca="false">IF(COUNTIFS($A$2:$A$421,"00000",$E$2:$E$421,E215,$G$2:$G$421,"&lt;&gt;")=0,"",SUMIFS($G$2:$G$421,$A$2:$A$421,"00000",$E$2:$E$421,E215))</f>
        <v>2681</v>
      </c>
      <c r="N215" s="8" t="str">
        <f aca="false">IF(C215&lt;&gt;"County","Not rated",IF(K215="Not rated","Not rated",IF(OR(G215="",L215=""),"No data",IF(ABS(G215-L215)/L215&lt;Tolerance,"Similar",IF((G215&gt;L215)=(K215="Higher is better"),"Better","Worse")))))</f>
        <v>Better</v>
      </c>
      <c r="O215" s="8" t="str">
        <f aca="false">IF(C215="Nation","Not rated",IF(K215="Not rated","Not rated",IF(OR(G215="",M215=""),"No data",IF(ABS(G215-M215)/M215&lt;Tolerance,"Similar",IF((G215&gt;M215)=(K215="Higher is better"),"Better","Worse")))))</f>
        <v>Better</v>
      </c>
    </row>
    <row r="216" customFormat="false" ht="15" hidden="false" customHeight="false" outlineLevel="0" collapsed="false">
      <c r="A216" s="7" t="s">
        <v>62</v>
      </c>
      <c r="B216" s="8" t="s">
        <v>63</v>
      </c>
      <c r="C216" s="8" t="s">
        <v>47</v>
      </c>
      <c r="D216" s="8" t="s">
        <v>106</v>
      </c>
      <c r="E216" s="8" t="s">
        <v>118</v>
      </c>
      <c r="F216" s="8" t="s">
        <v>119</v>
      </c>
      <c r="G216" s="9" t="n">
        <v>2698</v>
      </c>
      <c r="H216" s="8" t="s">
        <v>120</v>
      </c>
      <c r="I216" s="8" t="s">
        <v>93</v>
      </c>
      <c r="J216" s="8" t="s">
        <v>121</v>
      </c>
      <c r="K216" s="8" t="s">
        <v>83</v>
      </c>
      <c r="L216" s="9" t="n">
        <f aca="false">IF(COUNTIFS($A$2:$A$421,"45000",$E$2:$E$421,E216,$G$2:$G$421,"&lt;&gt;")=0,"",SUMIFS($G$2:$G$421,$A$2:$A$421,"45000",$E$2:$E$421,E216))</f>
        <v>2571</v>
      </c>
      <c r="M216" s="9" t="n">
        <f aca="false">IF(COUNTIFS($A$2:$A$421,"00000",$E$2:$E$421,E216,$G$2:$G$421,"&lt;&gt;")=0,"",SUMIFS($G$2:$G$421,$A$2:$A$421,"00000",$E$2:$E$421,E216))</f>
        <v>2681</v>
      </c>
      <c r="N216" s="8" t="str">
        <f aca="false">IF(C216&lt;&gt;"County","Not rated",IF(K216="Not rated","Not rated",IF(OR(G216="",L216=""),"No data",IF(ABS(G216-L216)/L216&lt;Tolerance,"Similar",IF((G216&gt;L216)=(K216="Higher is better"),"Better","Worse")))))</f>
        <v>Similar</v>
      </c>
      <c r="O216" s="8" t="str">
        <f aca="false">IF(C216="Nation","Not rated",IF(K216="Not rated","Not rated",IF(OR(G216="",M216=""),"No data",IF(ABS(G216-M216)/M216&lt;Tolerance,"Similar",IF((G216&gt;M216)=(K216="Higher is better"),"Better","Worse")))))</f>
        <v>Similar</v>
      </c>
    </row>
    <row r="217" customFormat="false" ht="15" hidden="false" customHeight="false" outlineLevel="0" collapsed="false">
      <c r="A217" s="7" t="s">
        <v>64</v>
      </c>
      <c r="B217" s="8" t="s">
        <v>65</v>
      </c>
      <c r="C217" s="8" t="s">
        <v>47</v>
      </c>
      <c r="D217" s="8" t="s">
        <v>106</v>
      </c>
      <c r="E217" s="8" t="s">
        <v>118</v>
      </c>
      <c r="F217" s="8" t="s">
        <v>119</v>
      </c>
      <c r="G217" s="9" t="n">
        <v>2789</v>
      </c>
      <c r="H217" s="8" t="s">
        <v>120</v>
      </c>
      <c r="I217" s="8" t="s">
        <v>93</v>
      </c>
      <c r="J217" s="8" t="s">
        <v>121</v>
      </c>
      <c r="K217" s="8" t="s">
        <v>83</v>
      </c>
      <c r="L217" s="9" t="n">
        <f aca="false">IF(COUNTIFS($A$2:$A$421,"45000",$E$2:$E$421,E217,$G$2:$G$421,"&lt;&gt;")=0,"",SUMIFS($G$2:$G$421,$A$2:$A$421,"45000",$E$2:$E$421,E217))</f>
        <v>2571</v>
      </c>
      <c r="M217" s="9" t="n">
        <f aca="false">IF(COUNTIFS($A$2:$A$421,"00000",$E$2:$E$421,E217,$G$2:$G$421,"&lt;&gt;")=0,"",SUMIFS($G$2:$G$421,$A$2:$A$421,"00000",$E$2:$E$421,E217))</f>
        <v>2681</v>
      </c>
      <c r="N217" s="8" t="str">
        <f aca="false">IF(C217&lt;&gt;"County","Not rated",IF(K217="Not rated","Not rated",IF(OR(G217="",L217=""),"No data",IF(ABS(G217-L217)/L217&lt;Tolerance,"Similar",IF((G217&gt;L217)=(K217="Higher is better"),"Better","Worse")))))</f>
        <v>Worse</v>
      </c>
      <c r="O217" s="8" t="str">
        <f aca="false">IF(C217="Nation","Not rated",IF(K217="Not rated","Not rated",IF(OR(G217="",M217=""),"No data",IF(ABS(G217-M217)/M217&lt;Tolerance,"Similar",IF((G217&gt;M217)=(K217="Higher is better"),"Better","Worse")))))</f>
        <v>Similar</v>
      </c>
    </row>
    <row r="218" customFormat="false" ht="15" hidden="false" customHeight="false" outlineLevel="0" collapsed="false">
      <c r="A218" s="7" t="s">
        <v>32</v>
      </c>
      <c r="B218" s="8" t="s">
        <v>33</v>
      </c>
      <c r="C218" s="8" t="s">
        <v>34</v>
      </c>
      <c r="D218" s="8" t="s">
        <v>106</v>
      </c>
      <c r="E218" s="8" t="s">
        <v>122</v>
      </c>
      <c r="F218" s="8" t="s">
        <v>123</v>
      </c>
      <c r="G218" s="10" t="n">
        <v>43</v>
      </c>
      <c r="H218" s="8" t="s">
        <v>68</v>
      </c>
      <c r="I218" s="8" t="s">
        <v>93</v>
      </c>
      <c r="J218" s="8" t="s">
        <v>121</v>
      </c>
      <c r="K218" s="8" t="s">
        <v>87</v>
      </c>
      <c r="L218" s="10" t="n">
        <f aca="false">IF(COUNTIFS($A$2:$A$421,"45000",$E$2:$E$421,E218,$G$2:$G$421,"&lt;&gt;")=0,"",SUMIFS($G$2:$G$421,$A$2:$A$421,"45000",$E$2:$E$421,E218))</f>
        <v>48</v>
      </c>
      <c r="M218" s="10" t="n">
        <f aca="false">IF(COUNTIFS($A$2:$A$421,"00000",$E$2:$E$421,E218,$G$2:$G$421,"&lt;&gt;")=0,"",SUMIFS($G$2:$G$421,$A$2:$A$421,"00000",$E$2:$E$421,E218))</f>
        <v>43</v>
      </c>
      <c r="N218" s="8" t="str">
        <f aca="false">IF(C218&lt;&gt;"County","Not rated",IF(K218="Not rated","Not rated",IF(OR(G218="",L218=""),"No data",IF(ABS(G218-L218)/L218&lt;Tolerance,"Similar",IF((G218&gt;L218)=(K218="Higher is better"),"Better","Worse")))))</f>
        <v>Not rated</v>
      </c>
      <c r="O218" s="8" t="str">
        <f aca="false">IF(C218="Nation","Not rated",IF(K218="Not rated","Not rated",IF(OR(G218="",M218=""),"No data",IF(ABS(G218-M218)/M218&lt;Tolerance,"Similar",IF((G218&gt;M218)=(K218="Higher is better"),"Better","Worse")))))</f>
        <v>Not rated</v>
      </c>
    </row>
    <row r="219" customFormat="false" ht="15" hidden="false" customHeight="false" outlineLevel="0" collapsed="false">
      <c r="A219" s="7" t="s">
        <v>42</v>
      </c>
      <c r="B219" s="8" t="s">
        <v>43</v>
      </c>
      <c r="C219" s="8" t="s">
        <v>44</v>
      </c>
      <c r="D219" s="8" t="s">
        <v>106</v>
      </c>
      <c r="E219" s="8" t="s">
        <v>122</v>
      </c>
      <c r="F219" s="8" t="s">
        <v>123</v>
      </c>
      <c r="G219" s="10" t="n">
        <v>48</v>
      </c>
      <c r="H219" s="8" t="s">
        <v>68</v>
      </c>
      <c r="I219" s="8" t="s">
        <v>93</v>
      </c>
      <c r="J219" s="8" t="s">
        <v>121</v>
      </c>
      <c r="K219" s="8" t="s">
        <v>87</v>
      </c>
      <c r="L219" s="10" t="n">
        <f aca="false">IF(COUNTIFS($A$2:$A$421,"45000",$E$2:$E$421,E219,$G$2:$G$421,"&lt;&gt;")=0,"",SUMIFS($G$2:$G$421,$A$2:$A$421,"45000",$E$2:$E$421,E219))</f>
        <v>48</v>
      </c>
      <c r="M219" s="10" t="n">
        <f aca="false">IF(COUNTIFS($A$2:$A$421,"00000",$E$2:$E$421,E219,$G$2:$G$421,"&lt;&gt;")=0,"",SUMIFS($G$2:$G$421,$A$2:$A$421,"00000",$E$2:$E$421,E219))</f>
        <v>43</v>
      </c>
      <c r="N219" s="8" t="str">
        <f aca="false">IF(C219&lt;&gt;"County","Not rated",IF(K219="Not rated","Not rated",IF(OR(G219="",L219=""),"No data",IF(ABS(G219-L219)/L219&lt;Tolerance,"Similar",IF((G219&gt;L219)=(K219="Higher is better"),"Better","Worse")))))</f>
        <v>Not rated</v>
      </c>
      <c r="O219" s="8" t="str">
        <f aca="false">IF(C219="Nation","Not rated",IF(K219="Not rated","Not rated",IF(OR(G219="",M219=""),"No data",IF(ABS(G219-M219)/M219&lt;Tolerance,"Similar",IF((G219&gt;M219)=(K219="Higher is better"),"Better","Worse")))))</f>
        <v>Better</v>
      </c>
    </row>
    <row r="220" customFormat="false" ht="15" hidden="false" customHeight="false" outlineLevel="0" collapsed="false">
      <c r="A220" s="7" t="s">
        <v>45</v>
      </c>
      <c r="B220" s="8" t="s">
        <v>46</v>
      </c>
      <c r="C220" s="8" t="s">
        <v>47</v>
      </c>
      <c r="D220" s="8" t="s">
        <v>106</v>
      </c>
      <c r="E220" s="8" t="s">
        <v>122</v>
      </c>
      <c r="F220" s="8" t="s">
        <v>123</v>
      </c>
      <c r="G220" s="10" t="n">
        <v>50</v>
      </c>
      <c r="H220" s="8" t="s">
        <v>68</v>
      </c>
      <c r="I220" s="8" t="s">
        <v>93</v>
      </c>
      <c r="J220" s="8" t="s">
        <v>121</v>
      </c>
      <c r="K220" s="8" t="s">
        <v>87</v>
      </c>
      <c r="L220" s="10" t="n">
        <f aca="false">IF(COUNTIFS($A$2:$A$421,"45000",$E$2:$E$421,E220,$G$2:$G$421,"&lt;&gt;")=0,"",SUMIFS($G$2:$G$421,$A$2:$A$421,"45000",$E$2:$E$421,E220))</f>
        <v>48</v>
      </c>
      <c r="M220" s="10" t="n">
        <f aca="false">IF(COUNTIFS($A$2:$A$421,"00000",$E$2:$E$421,E220,$G$2:$G$421,"&lt;&gt;")=0,"",SUMIFS($G$2:$G$421,$A$2:$A$421,"00000",$E$2:$E$421,E220))</f>
        <v>43</v>
      </c>
      <c r="N220" s="8" t="str">
        <f aca="false">IF(C220&lt;&gt;"County","Not rated",IF(K220="Not rated","Not rated",IF(OR(G220="",L220=""),"No data",IF(ABS(G220-L220)/L220&lt;Tolerance,"Similar",IF((G220&gt;L220)=(K220="Higher is better"),"Better","Worse")))))</f>
        <v>Similar</v>
      </c>
      <c r="O220" s="8" t="str">
        <f aca="false">IF(C220="Nation","Not rated",IF(K220="Not rated","Not rated",IF(OR(G220="",M220=""),"No data",IF(ABS(G220-M220)/M220&lt;Tolerance,"Similar",IF((G220&gt;M220)=(K220="Higher is better"),"Better","Worse")))))</f>
        <v>Better</v>
      </c>
    </row>
    <row r="221" customFormat="false" ht="15" hidden="false" customHeight="false" outlineLevel="0" collapsed="false">
      <c r="A221" s="7" t="s">
        <v>48</v>
      </c>
      <c r="B221" s="8" t="s">
        <v>49</v>
      </c>
      <c r="C221" s="8" t="s">
        <v>47</v>
      </c>
      <c r="D221" s="8" t="s">
        <v>106</v>
      </c>
      <c r="E221" s="8" t="s">
        <v>122</v>
      </c>
      <c r="F221" s="8" t="s">
        <v>123</v>
      </c>
      <c r="G221" s="10" t="n">
        <v>57</v>
      </c>
      <c r="H221" s="8" t="s">
        <v>68</v>
      </c>
      <c r="I221" s="8" t="s">
        <v>93</v>
      </c>
      <c r="J221" s="8" t="s">
        <v>121</v>
      </c>
      <c r="K221" s="8" t="s">
        <v>87</v>
      </c>
      <c r="L221" s="10" t="n">
        <f aca="false">IF(COUNTIFS($A$2:$A$421,"45000",$E$2:$E$421,E221,$G$2:$G$421,"&lt;&gt;")=0,"",SUMIFS($G$2:$G$421,$A$2:$A$421,"45000",$E$2:$E$421,E221))</f>
        <v>48</v>
      </c>
      <c r="M221" s="10" t="n">
        <f aca="false">IF(COUNTIFS($A$2:$A$421,"00000",$E$2:$E$421,E221,$G$2:$G$421,"&lt;&gt;")=0,"",SUMIFS($G$2:$G$421,$A$2:$A$421,"00000",$E$2:$E$421,E221))</f>
        <v>43</v>
      </c>
      <c r="N221" s="8" t="str">
        <f aca="false">IF(C221&lt;&gt;"County","Not rated",IF(K221="Not rated","Not rated",IF(OR(G221="",L221=""),"No data",IF(ABS(G221-L221)/L221&lt;Tolerance,"Similar",IF((G221&gt;L221)=(K221="Higher is better"),"Better","Worse")))))</f>
        <v>Better</v>
      </c>
      <c r="O221" s="8" t="str">
        <f aca="false">IF(C221="Nation","Not rated",IF(K221="Not rated","Not rated",IF(OR(G221="",M221=""),"No data",IF(ABS(G221-M221)/M221&lt;Tolerance,"Similar",IF((G221&gt;M221)=(K221="Higher is better"),"Better","Worse")))))</f>
        <v>Better</v>
      </c>
    </row>
    <row r="222" customFormat="false" ht="15" hidden="false" customHeight="false" outlineLevel="0" collapsed="false">
      <c r="A222" s="7" t="s">
        <v>50</v>
      </c>
      <c r="B222" s="8" t="s">
        <v>51</v>
      </c>
      <c r="C222" s="8" t="s">
        <v>47</v>
      </c>
      <c r="D222" s="8" t="s">
        <v>106</v>
      </c>
      <c r="E222" s="8" t="s">
        <v>122</v>
      </c>
      <c r="F222" s="8" t="s">
        <v>123</v>
      </c>
      <c r="G222" s="10" t="n">
        <v>51</v>
      </c>
      <c r="H222" s="8" t="s">
        <v>68</v>
      </c>
      <c r="I222" s="8" t="s">
        <v>93</v>
      </c>
      <c r="J222" s="8" t="s">
        <v>121</v>
      </c>
      <c r="K222" s="8" t="s">
        <v>87</v>
      </c>
      <c r="L222" s="10" t="n">
        <f aca="false">IF(COUNTIFS($A$2:$A$421,"45000",$E$2:$E$421,E222,$G$2:$G$421,"&lt;&gt;")=0,"",SUMIFS($G$2:$G$421,$A$2:$A$421,"45000",$E$2:$E$421,E222))</f>
        <v>48</v>
      </c>
      <c r="M222" s="10" t="n">
        <f aca="false">IF(COUNTIFS($A$2:$A$421,"00000",$E$2:$E$421,E222,$G$2:$G$421,"&lt;&gt;")=0,"",SUMIFS($G$2:$G$421,$A$2:$A$421,"00000",$E$2:$E$421,E222))</f>
        <v>43</v>
      </c>
      <c r="N222" s="8" t="str">
        <f aca="false">IF(C222&lt;&gt;"County","Not rated",IF(K222="Not rated","Not rated",IF(OR(G222="",L222=""),"No data",IF(ABS(G222-L222)/L222&lt;Tolerance,"Similar",IF((G222&gt;L222)=(K222="Higher is better"),"Better","Worse")))))</f>
        <v>Better</v>
      </c>
      <c r="O222" s="8" t="str">
        <f aca="false">IF(C222="Nation","Not rated",IF(K222="Not rated","Not rated",IF(OR(G222="",M222=""),"No data",IF(ABS(G222-M222)/M222&lt;Tolerance,"Similar",IF((G222&gt;M222)=(K222="Higher is better"),"Better","Worse")))))</f>
        <v>Better</v>
      </c>
    </row>
    <row r="223" customFormat="false" ht="15" hidden="false" customHeight="false" outlineLevel="0" collapsed="false">
      <c r="A223" s="7" t="s">
        <v>52</v>
      </c>
      <c r="B223" s="8" t="s">
        <v>53</v>
      </c>
      <c r="C223" s="8" t="s">
        <v>47</v>
      </c>
      <c r="D223" s="8" t="s">
        <v>106</v>
      </c>
      <c r="E223" s="8" t="s">
        <v>122</v>
      </c>
      <c r="F223" s="8" t="s">
        <v>123</v>
      </c>
      <c r="G223" s="10" t="n">
        <v>52</v>
      </c>
      <c r="H223" s="8" t="s">
        <v>68</v>
      </c>
      <c r="I223" s="8" t="s">
        <v>93</v>
      </c>
      <c r="J223" s="8" t="s">
        <v>121</v>
      </c>
      <c r="K223" s="8" t="s">
        <v>87</v>
      </c>
      <c r="L223" s="10" t="n">
        <f aca="false">IF(COUNTIFS($A$2:$A$421,"45000",$E$2:$E$421,E223,$G$2:$G$421,"&lt;&gt;")=0,"",SUMIFS($G$2:$G$421,$A$2:$A$421,"45000",$E$2:$E$421,E223))</f>
        <v>48</v>
      </c>
      <c r="M223" s="10" t="n">
        <f aca="false">IF(COUNTIFS($A$2:$A$421,"00000",$E$2:$E$421,E223,$G$2:$G$421,"&lt;&gt;")=0,"",SUMIFS($G$2:$G$421,$A$2:$A$421,"00000",$E$2:$E$421,E223))</f>
        <v>43</v>
      </c>
      <c r="N223" s="8" t="str">
        <f aca="false">IF(C223&lt;&gt;"County","Not rated",IF(K223="Not rated","Not rated",IF(OR(G223="",L223=""),"No data",IF(ABS(G223-L223)/L223&lt;Tolerance,"Similar",IF((G223&gt;L223)=(K223="Higher is better"),"Better","Worse")))))</f>
        <v>Better</v>
      </c>
      <c r="O223" s="8" t="str">
        <f aca="false">IF(C223="Nation","Not rated",IF(K223="Not rated","Not rated",IF(OR(G223="",M223=""),"No data",IF(ABS(G223-M223)/M223&lt;Tolerance,"Similar",IF((G223&gt;M223)=(K223="Higher is better"),"Better","Worse")))))</f>
        <v>Better</v>
      </c>
    </row>
    <row r="224" customFormat="false" ht="15" hidden="false" customHeight="false" outlineLevel="0" collapsed="false">
      <c r="A224" s="7" t="s">
        <v>54</v>
      </c>
      <c r="B224" s="8" t="s">
        <v>55</v>
      </c>
      <c r="C224" s="8" t="s">
        <v>47</v>
      </c>
      <c r="D224" s="8" t="s">
        <v>106</v>
      </c>
      <c r="E224" s="8" t="s">
        <v>122</v>
      </c>
      <c r="F224" s="8" t="s">
        <v>123</v>
      </c>
      <c r="G224" s="10" t="n">
        <v>50</v>
      </c>
      <c r="H224" s="8" t="s">
        <v>68</v>
      </c>
      <c r="I224" s="8" t="s">
        <v>93</v>
      </c>
      <c r="J224" s="8" t="s">
        <v>121</v>
      </c>
      <c r="K224" s="8" t="s">
        <v>87</v>
      </c>
      <c r="L224" s="10" t="n">
        <f aca="false">IF(COUNTIFS($A$2:$A$421,"45000",$E$2:$E$421,E224,$G$2:$G$421,"&lt;&gt;")=0,"",SUMIFS($G$2:$G$421,$A$2:$A$421,"45000",$E$2:$E$421,E224))</f>
        <v>48</v>
      </c>
      <c r="M224" s="10" t="n">
        <f aca="false">IF(COUNTIFS($A$2:$A$421,"00000",$E$2:$E$421,E224,$G$2:$G$421,"&lt;&gt;")=0,"",SUMIFS($G$2:$G$421,$A$2:$A$421,"00000",$E$2:$E$421,E224))</f>
        <v>43</v>
      </c>
      <c r="N224" s="8" t="str">
        <f aca="false">IF(C224&lt;&gt;"County","Not rated",IF(K224="Not rated","Not rated",IF(OR(G224="",L224=""),"No data",IF(ABS(G224-L224)/L224&lt;Tolerance,"Similar",IF((G224&gt;L224)=(K224="Higher is better"),"Better","Worse")))))</f>
        <v>Similar</v>
      </c>
      <c r="O224" s="8" t="str">
        <f aca="false">IF(C224="Nation","Not rated",IF(K224="Not rated","Not rated",IF(OR(G224="",M224=""),"No data",IF(ABS(G224-M224)/M224&lt;Tolerance,"Similar",IF((G224&gt;M224)=(K224="Higher is better"),"Better","Worse")))))</f>
        <v>Better</v>
      </c>
    </row>
    <row r="225" customFormat="false" ht="15" hidden="false" customHeight="false" outlineLevel="0" collapsed="false">
      <c r="A225" s="7" t="s">
        <v>56</v>
      </c>
      <c r="B225" s="8" t="s">
        <v>57</v>
      </c>
      <c r="C225" s="8" t="s">
        <v>47</v>
      </c>
      <c r="D225" s="8" t="s">
        <v>106</v>
      </c>
      <c r="E225" s="8" t="s">
        <v>122</v>
      </c>
      <c r="F225" s="8" t="s">
        <v>123</v>
      </c>
      <c r="G225" s="10" t="n">
        <v>47</v>
      </c>
      <c r="H225" s="8" t="s">
        <v>68</v>
      </c>
      <c r="I225" s="8" t="s">
        <v>93</v>
      </c>
      <c r="J225" s="8" t="s">
        <v>121</v>
      </c>
      <c r="K225" s="8" t="s">
        <v>87</v>
      </c>
      <c r="L225" s="10" t="n">
        <f aca="false">IF(COUNTIFS($A$2:$A$421,"45000",$E$2:$E$421,E225,$G$2:$G$421,"&lt;&gt;")=0,"",SUMIFS($G$2:$G$421,$A$2:$A$421,"45000",$E$2:$E$421,E225))</f>
        <v>48</v>
      </c>
      <c r="M225" s="10" t="n">
        <f aca="false">IF(COUNTIFS($A$2:$A$421,"00000",$E$2:$E$421,E225,$G$2:$G$421,"&lt;&gt;")=0,"",SUMIFS($G$2:$G$421,$A$2:$A$421,"00000",$E$2:$E$421,E225))</f>
        <v>43</v>
      </c>
      <c r="N225" s="8" t="str">
        <f aca="false">IF(C225&lt;&gt;"County","Not rated",IF(K225="Not rated","Not rated",IF(OR(G225="",L225=""),"No data",IF(ABS(G225-L225)/L225&lt;Tolerance,"Similar",IF((G225&gt;L225)=(K225="Higher is better"),"Better","Worse")))))</f>
        <v>Similar</v>
      </c>
      <c r="O225" s="8" t="str">
        <f aca="false">IF(C225="Nation","Not rated",IF(K225="Not rated","Not rated",IF(OR(G225="",M225=""),"No data",IF(ABS(G225-M225)/M225&lt;Tolerance,"Similar",IF((G225&gt;M225)=(K225="Higher is better"),"Better","Worse")))))</f>
        <v>Better</v>
      </c>
    </row>
    <row r="226" customFormat="false" ht="15" hidden="false" customHeight="false" outlineLevel="0" collapsed="false">
      <c r="A226" s="7" t="s">
        <v>58</v>
      </c>
      <c r="B226" s="8" t="s">
        <v>59</v>
      </c>
      <c r="C226" s="8" t="s">
        <v>47</v>
      </c>
      <c r="D226" s="8" t="s">
        <v>106</v>
      </c>
      <c r="E226" s="8" t="s">
        <v>122</v>
      </c>
      <c r="F226" s="8" t="s">
        <v>123</v>
      </c>
      <c r="G226" s="10" t="n">
        <v>58</v>
      </c>
      <c r="H226" s="8" t="s">
        <v>68</v>
      </c>
      <c r="I226" s="8" t="s">
        <v>93</v>
      </c>
      <c r="J226" s="8" t="s">
        <v>121</v>
      </c>
      <c r="K226" s="8" t="s">
        <v>87</v>
      </c>
      <c r="L226" s="10" t="n">
        <f aca="false">IF(COUNTIFS($A$2:$A$421,"45000",$E$2:$E$421,E226,$G$2:$G$421,"&lt;&gt;")=0,"",SUMIFS($G$2:$G$421,$A$2:$A$421,"45000",$E$2:$E$421,E226))</f>
        <v>48</v>
      </c>
      <c r="M226" s="10" t="n">
        <f aca="false">IF(COUNTIFS($A$2:$A$421,"00000",$E$2:$E$421,E226,$G$2:$G$421,"&lt;&gt;")=0,"",SUMIFS($G$2:$G$421,$A$2:$A$421,"00000",$E$2:$E$421,E226))</f>
        <v>43</v>
      </c>
      <c r="N226" s="8" t="str">
        <f aca="false">IF(C226&lt;&gt;"County","Not rated",IF(K226="Not rated","Not rated",IF(OR(G226="",L226=""),"No data",IF(ABS(G226-L226)/L226&lt;Tolerance,"Similar",IF((G226&gt;L226)=(K226="Higher is better"),"Better","Worse")))))</f>
        <v>Better</v>
      </c>
      <c r="O226" s="8" t="str">
        <f aca="false">IF(C226="Nation","Not rated",IF(K226="Not rated","Not rated",IF(OR(G226="",M226=""),"No data",IF(ABS(G226-M226)/M226&lt;Tolerance,"Similar",IF((G226&gt;M226)=(K226="Higher is better"),"Better","Worse")))))</f>
        <v>Better</v>
      </c>
    </row>
    <row r="227" customFormat="false" ht="15" hidden="false" customHeight="false" outlineLevel="0" collapsed="false">
      <c r="A227" s="7" t="s">
        <v>60</v>
      </c>
      <c r="B227" s="8" t="s">
        <v>61</v>
      </c>
      <c r="C227" s="8" t="s">
        <v>47</v>
      </c>
      <c r="D227" s="8" t="s">
        <v>106</v>
      </c>
      <c r="E227" s="8" t="s">
        <v>122</v>
      </c>
      <c r="F227" s="8" t="s">
        <v>123</v>
      </c>
      <c r="G227" s="10" t="n">
        <v>50</v>
      </c>
      <c r="H227" s="8" t="s">
        <v>68</v>
      </c>
      <c r="I227" s="8" t="s">
        <v>93</v>
      </c>
      <c r="J227" s="8" t="s">
        <v>121</v>
      </c>
      <c r="K227" s="8" t="s">
        <v>87</v>
      </c>
      <c r="L227" s="10" t="n">
        <f aca="false">IF(COUNTIFS($A$2:$A$421,"45000",$E$2:$E$421,E227,$G$2:$G$421,"&lt;&gt;")=0,"",SUMIFS($G$2:$G$421,$A$2:$A$421,"45000",$E$2:$E$421,E227))</f>
        <v>48</v>
      </c>
      <c r="M227" s="10" t="n">
        <f aca="false">IF(COUNTIFS($A$2:$A$421,"00000",$E$2:$E$421,E227,$G$2:$G$421,"&lt;&gt;")=0,"",SUMIFS($G$2:$G$421,$A$2:$A$421,"00000",$E$2:$E$421,E227))</f>
        <v>43</v>
      </c>
      <c r="N227" s="8" t="str">
        <f aca="false">IF(C227&lt;&gt;"County","Not rated",IF(K227="Not rated","Not rated",IF(OR(G227="",L227=""),"No data",IF(ABS(G227-L227)/L227&lt;Tolerance,"Similar",IF((G227&gt;L227)=(K227="Higher is better"),"Better","Worse")))))</f>
        <v>Similar</v>
      </c>
      <c r="O227" s="8" t="str">
        <f aca="false">IF(C227="Nation","Not rated",IF(K227="Not rated","Not rated",IF(OR(G227="",M227=""),"No data",IF(ABS(G227-M227)/M227&lt;Tolerance,"Similar",IF((G227&gt;M227)=(K227="Higher is better"),"Better","Worse")))))</f>
        <v>Better</v>
      </c>
    </row>
    <row r="228" customFormat="false" ht="15" hidden="false" customHeight="false" outlineLevel="0" collapsed="false">
      <c r="A228" s="7" t="s">
        <v>62</v>
      </c>
      <c r="B228" s="8" t="s">
        <v>63</v>
      </c>
      <c r="C228" s="8" t="s">
        <v>47</v>
      </c>
      <c r="D228" s="8" t="s">
        <v>106</v>
      </c>
      <c r="E228" s="8" t="s">
        <v>122</v>
      </c>
      <c r="F228" s="8" t="s">
        <v>123</v>
      </c>
      <c r="G228" s="10" t="n">
        <v>54</v>
      </c>
      <c r="H228" s="8" t="s">
        <v>68</v>
      </c>
      <c r="I228" s="8" t="s">
        <v>93</v>
      </c>
      <c r="J228" s="8" t="s">
        <v>121</v>
      </c>
      <c r="K228" s="8" t="s">
        <v>87</v>
      </c>
      <c r="L228" s="10" t="n">
        <f aca="false">IF(COUNTIFS($A$2:$A$421,"45000",$E$2:$E$421,E228,$G$2:$G$421,"&lt;&gt;")=0,"",SUMIFS($G$2:$G$421,$A$2:$A$421,"45000",$E$2:$E$421,E228))</f>
        <v>48</v>
      </c>
      <c r="M228" s="10" t="n">
        <f aca="false">IF(COUNTIFS($A$2:$A$421,"00000",$E$2:$E$421,E228,$G$2:$G$421,"&lt;&gt;")=0,"",SUMIFS($G$2:$G$421,$A$2:$A$421,"00000",$E$2:$E$421,E228))</f>
        <v>43</v>
      </c>
      <c r="N228" s="8" t="str">
        <f aca="false">IF(C228&lt;&gt;"County","Not rated",IF(K228="Not rated","Not rated",IF(OR(G228="",L228=""),"No data",IF(ABS(G228-L228)/L228&lt;Tolerance,"Similar",IF((G228&gt;L228)=(K228="Higher is better"),"Better","Worse")))))</f>
        <v>Better</v>
      </c>
      <c r="O228" s="8" t="str">
        <f aca="false">IF(C228="Nation","Not rated",IF(K228="Not rated","Not rated",IF(OR(G228="",M228=""),"No data",IF(ABS(G228-M228)/M228&lt;Tolerance,"Similar",IF((G228&gt;M228)=(K228="Higher is better"),"Better","Worse")))))</f>
        <v>Better</v>
      </c>
    </row>
    <row r="229" customFormat="false" ht="15" hidden="false" customHeight="false" outlineLevel="0" collapsed="false">
      <c r="A229" s="7" t="s">
        <v>64</v>
      </c>
      <c r="B229" s="8" t="s">
        <v>65</v>
      </c>
      <c r="C229" s="8" t="s">
        <v>47</v>
      </c>
      <c r="D229" s="8" t="s">
        <v>106</v>
      </c>
      <c r="E229" s="8" t="s">
        <v>122</v>
      </c>
      <c r="F229" s="8" t="s">
        <v>123</v>
      </c>
      <c r="G229" s="10" t="n">
        <v>54</v>
      </c>
      <c r="H229" s="8" t="s">
        <v>68</v>
      </c>
      <c r="I229" s="8" t="s">
        <v>93</v>
      </c>
      <c r="J229" s="8" t="s">
        <v>121</v>
      </c>
      <c r="K229" s="8" t="s">
        <v>87</v>
      </c>
      <c r="L229" s="10" t="n">
        <f aca="false">IF(COUNTIFS($A$2:$A$421,"45000",$E$2:$E$421,E229,$G$2:$G$421,"&lt;&gt;")=0,"",SUMIFS($G$2:$G$421,$A$2:$A$421,"45000",$E$2:$E$421,E229))</f>
        <v>48</v>
      </c>
      <c r="M229" s="10" t="n">
        <f aca="false">IF(COUNTIFS($A$2:$A$421,"00000",$E$2:$E$421,E229,$G$2:$G$421,"&lt;&gt;")=0,"",SUMIFS($G$2:$G$421,$A$2:$A$421,"00000",$E$2:$E$421,E229))</f>
        <v>43</v>
      </c>
      <c r="N229" s="8" t="str">
        <f aca="false">IF(C229&lt;&gt;"County","Not rated",IF(K229="Not rated","Not rated",IF(OR(G229="",L229=""),"No data",IF(ABS(G229-L229)/L229&lt;Tolerance,"Similar",IF((G229&gt;L229)=(K229="Higher is better"),"Better","Worse")))))</f>
        <v>Better</v>
      </c>
      <c r="O229" s="8" t="str">
        <f aca="false">IF(C229="Nation","Not rated",IF(K229="Not rated","Not rated",IF(OR(G229="",M229=""),"No data",IF(ABS(G229-M229)/M229&lt;Tolerance,"Similar",IF((G229&gt;M229)=(K229="Higher is better"),"Better","Worse")))))</f>
        <v>Better</v>
      </c>
    </row>
    <row r="230" customFormat="false" ht="15" hidden="false" customHeight="false" outlineLevel="0" collapsed="false">
      <c r="A230" s="7" t="s">
        <v>32</v>
      </c>
      <c r="B230" s="8" t="s">
        <v>33</v>
      </c>
      <c r="C230" s="8" t="s">
        <v>34</v>
      </c>
      <c r="D230" s="8" t="s">
        <v>124</v>
      </c>
      <c r="E230" s="8" t="s">
        <v>125</v>
      </c>
      <c r="F230" s="8" t="s">
        <v>126</v>
      </c>
      <c r="G230" s="10" t="n">
        <v>15</v>
      </c>
      <c r="H230" s="8" t="s">
        <v>68</v>
      </c>
      <c r="I230" s="8" t="s">
        <v>93</v>
      </c>
      <c r="J230" s="8" t="s">
        <v>127</v>
      </c>
      <c r="K230" s="8" t="s">
        <v>83</v>
      </c>
      <c r="L230" s="10" t="n">
        <f aca="false">IF(COUNTIFS($A$2:$A$421,"45000",$E$2:$E$421,E230,$G$2:$G$421,"&lt;&gt;")=0,"",SUMIFS($G$2:$G$421,$A$2:$A$421,"45000",$E$2:$E$421,E230))</f>
        <v>16.3</v>
      </c>
      <c r="M230" s="10" t="n">
        <f aca="false">IF(COUNTIFS($A$2:$A$421,"00000",$E$2:$E$421,E230,$G$2:$G$421,"&lt;&gt;")=0,"",SUMIFS($G$2:$G$421,$A$2:$A$421,"00000",$E$2:$E$421,E230))</f>
        <v>15</v>
      </c>
      <c r="N230" s="8" t="str">
        <f aca="false">IF(C230&lt;&gt;"County","Not rated",IF(K230="Not rated","Not rated",IF(OR(G230="",L230=""),"No data",IF(ABS(G230-L230)/L230&lt;Tolerance,"Similar",IF((G230&gt;L230)=(K230="Higher is better"),"Better","Worse")))))</f>
        <v>Not rated</v>
      </c>
      <c r="O230" s="8" t="str">
        <f aca="false">IF(C230="Nation","Not rated",IF(K230="Not rated","Not rated",IF(OR(G230="",M230=""),"No data",IF(ABS(G230-M230)/M230&lt;Tolerance,"Similar",IF((G230&gt;M230)=(K230="Higher is better"),"Better","Worse")))))</f>
        <v>Not rated</v>
      </c>
    </row>
    <row r="231" customFormat="false" ht="15" hidden="false" customHeight="false" outlineLevel="0" collapsed="false">
      <c r="A231" s="7" t="s">
        <v>42</v>
      </c>
      <c r="B231" s="8" t="s">
        <v>43</v>
      </c>
      <c r="C231" s="8" t="s">
        <v>44</v>
      </c>
      <c r="D231" s="8" t="s">
        <v>124</v>
      </c>
      <c r="E231" s="8" t="s">
        <v>125</v>
      </c>
      <c r="F231" s="8" t="s">
        <v>126</v>
      </c>
      <c r="G231" s="10" t="n">
        <v>16.3</v>
      </c>
      <c r="H231" s="8" t="s">
        <v>68</v>
      </c>
      <c r="I231" s="8" t="s">
        <v>93</v>
      </c>
      <c r="J231" s="8" t="s">
        <v>127</v>
      </c>
      <c r="K231" s="8" t="s">
        <v>83</v>
      </c>
      <c r="L231" s="10" t="n">
        <f aca="false">IF(COUNTIFS($A$2:$A$421,"45000",$E$2:$E$421,E231,$G$2:$G$421,"&lt;&gt;")=0,"",SUMIFS($G$2:$G$421,$A$2:$A$421,"45000",$E$2:$E$421,E231))</f>
        <v>16.3</v>
      </c>
      <c r="M231" s="10" t="n">
        <f aca="false">IF(COUNTIFS($A$2:$A$421,"00000",$E$2:$E$421,E231,$G$2:$G$421,"&lt;&gt;")=0,"",SUMIFS($G$2:$G$421,$A$2:$A$421,"00000",$E$2:$E$421,E231))</f>
        <v>15</v>
      </c>
      <c r="N231" s="8" t="str">
        <f aca="false">IF(C231&lt;&gt;"County","Not rated",IF(K231="Not rated","Not rated",IF(OR(G231="",L231=""),"No data",IF(ABS(G231-L231)/L231&lt;Tolerance,"Similar",IF((G231&gt;L231)=(K231="Higher is better"),"Better","Worse")))))</f>
        <v>Not rated</v>
      </c>
      <c r="O231" s="8" t="str">
        <f aca="false">IF(C231="Nation","Not rated",IF(K231="Not rated","Not rated",IF(OR(G231="",M231=""),"No data",IF(ABS(G231-M231)/M231&lt;Tolerance,"Similar",IF((G231&gt;M231)=(K231="Higher is better"),"Better","Worse")))))</f>
        <v>Worse</v>
      </c>
    </row>
    <row r="232" customFormat="false" ht="15" hidden="false" customHeight="false" outlineLevel="0" collapsed="false">
      <c r="A232" s="7" t="s">
        <v>45</v>
      </c>
      <c r="B232" s="8" t="s">
        <v>46</v>
      </c>
      <c r="C232" s="8" t="s">
        <v>47</v>
      </c>
      <c r="D232" s="8" t="s">
        <v>124</v>
      </c>
      <c r="E232" s="8" t="s">
        <v>125</v>
      </c>
      <c r="F232" s="8" t="s">
        <v>126</v>
      </c>
      <c r="G232" s="10" t="n">
        <v>21.1</v>
      </c>
      <c r="H232" s="8" t="s">
        <v>68</v>
      </c>
      <c r="I232" s="8" t="s">
        <v>93</v>
      </c>
      <c r="J232" s="8" t="s">
        <v>127</v>
      </c>
      <c r="K232" s="8" t="s">
        <v>83</v>
      </c>
      <c r="L232" s="10" t="n">
        <f aca="false">IF(COUNTIFS($A$2:$A$421,"45000",$E$2:$E$421,E232,$G$2:$G$421,"&lt;&gt;")=0,"",SUMIFS($G$2:$G$421,$A$2:$A$421,"45000",$E$2:$E$421,E232))</f>
        <v>16.3</v>
      </c>
      <c r="M232" s="10" t="n">
        <f aca="false">IF(COUNTIFS($A$2:$A$421,"00000",$E$2:$E$421,E232,$G$2:$G$421,"&lt;&gt;")=0,"",SUMIFS($G$2:$G$421,$A$2:$A$421,"00000",$E$2:$E$421,E232))</f>
        <v>15</v>
      </c>
      <c r="N232" s="8" t="str">
        <f aca="false">IF(C232&lt;&gt;"County","Not rated",IF(K232="Not rated","Not rated",IF(OR(G232="",L232=""),"No data",IF(ABS(G232-L232)/L232&lt;Tolerance,"Similar",IF((G232&gt;L232)=(K232="Higher is better"),"Better","Worse")))))</f>
        <v>Worse</v>
      </c>
      <c r="O232" s="8" t="str">
        <f aca="false">IF(C232="Nation","Not rated",IF(K232="Not rated","Not rated",IF(OR(G232="",M232=""),"No data",IF(ABS(G232-M232)/M232&lt;Tolerance,"Similar",IF((G232&gt;M232)=(K232="Higher is better"),"Better","Worse")))))</f>
        <v>Worse</v>
      </c>
    </row>
    <row r="233" customFormat="false" ht="15" hidden="false" customHeight="false" outlineLevel="0" collapsed="false">
      <c r="A233" s="7" t="s">
        <v>48</v>
      </c>
      <c r="B233" s="8" t="s">
        <v>49</v>
      </c>
      <c r="C233" s="8" t="s">
        <v>47</v>
      </c>
      <c r="D233" s="8" t="s">
        <v>124</v>
      </c>
      <c r="E233" s="8" t="s">
        <v>125</v>
      </c>
      <c r="F233" s="8" t="s">
        <v>126</v>
      </c>
      <c r="G233" s="10" t="n">
        <v>18.8</v>
      </c>
      <c r="H233" s="8" t="s">
        <v>68</v>
      </c>
      <c r="I233" s="8" t="s">
        <v>93</v>
      </c>
      <c r="J233" s="8" t="s">
        <v>127</v>
      </c>
      <c r="K233" s="8" t="s">
        <v>83</v>
      </c>
      <c r="L233" s="10" t="n">
        <f aca="false">IF(COUNTIFS($A$2:$A$421,"45000",$E$2:$E$421,E233,$G$2:$G$421,"&lt;&gt;")=0,"",SUMIFS($G$2:$G$421,$A$2:$A$421,"45000",$E$2:$E$421,E233))</f>
        <v>16.3</v>
      </c>
      <c r="M233" s="10" t="n">
        <f aca="false">IF(COUNTIFS($A$2:$A$421,"00000",$E$2:$E$421,E233,$G$2:$G$421,"&lt;&gt;")=0,"",SUMIFS($G$2:$G$421,$A$2:$A$421,"00000",$E$2:$E$421,E233))</f>
        <v>15</v>
      </c>
      <c r="N233" s="8" t="str">
        <f aca="false">IF(C233&lt;&gt;"County","Not rated",IF(K233="Not rated","Not rated",IF(OR(G233="",L233=""),"No data",IF(ABS(G233-L233)/L233&lt;Tolerance,"Similar",IF((G233&gt;L233)=(K233="Higher is better"),"Better","Worse")))))</f>
        <v>Worse</v>
      </c>
      <c r="O233" s="8" t="str">
        <f aca="false">IF(C233="Nation","Not rated",IF(K233="Not rated","Not rated",IF(OR(G233="",M233=""),"No data",IF(ABS(G233-M233)/M233&lt;Tolerance,"Similar",IF((G233&gt;M233)=(K233="Higher is better"),"Better","Worse")))))</f>
        <v>Worse</v>
      </c>
    </row>
    <row r="234" customFormat="false" ht="15" hidden="false" customHeight="false" outlineLevel="0" collapsed="false">
      <c r="A234" s="7" t="s">
        <v>50</v>
      </c>
      <c r="B234" s="8" t="s">
        <v>51</v>
      </c>
      <c r="C234" s="8" t="s">
        <v>47</v>
      </c>
      <c r="D234" s="8" t="s">
        <v>124</v>
      </c>
      <c r="E234" s="8" t="s">
        <v>125</v>
      </c>
      <c r="F234" s="8" t="s">
        <v>126</v>
      </c>
      <c r="G234" s="10" t="n">
        <v>21.4</v>
      </c>
      <c r="H234" s="8" t="s">
        <v>68</v>
      </c>
      <c r="I234" s="8" t="s">
        <v>93</v>
      </c>
      <c r="J234" s="8" t="s">
        <v>127</v>
      </c>
      <c r="K234" s="8" t="s">
        <v>83</v>
      </c>
      <c r="L234" s="10" t="n">
        <f aca="false">IF(COUNTIFS($A$2:$A$421,"45000",$E$2:$E$421,E234,$G$2:$G$421,"&lt;&gt;")=0,"",SUMIFS($G$2:$G$421,$A$2:$A$421,"45000",$E$2:$E$421,E234))</f>
        <v>16.3</v>
      </c>
      <c r="M234" s="10" t="n">
        <f aca="false">IF(COUNTIFS($A$2:$A$421,"00000",$E$2:$E$421,E234,$G$2:$G$421,"&lt;&gt;")=0,"",SUMIFS($G$2:$G$421,$A$2:$A$421,"00000",$E$2:$E$421,E234))</f>
        <v>15</v>
      </c>
      <c r="N234" s="8" t="str">
        <f aca="false">IF(C234&lt;&gt;"County","Not rated",IF(K234="Not rated","Not rated",IF(OR(G234="",L234=""),"No data",IF(ABS(G234-L234)/L234&lt;Tolerance,"Similar",IF((G234&gt;L234)=(K234="Higher is better"),"Better","Worse")))))</f>
        <v>Worse</v>
      </c>
      <c r="O234" s="8" t="str">
        <f aca="false">IF(C234="Nation","Not rated",IF(K234="Not rated","Not rated",IF(OR(G234="",M234=""),"No data",IF(ABS(G234-M234)/M234&lt;Tolerance,"Similar",IF((G234&gt;M234)=(K234="Higher is better"),"Better","Worse")))))</f>
        <v>Worse</v>
      </c>
    </row>
    <row r="235" customFormat="false" ht="15" hidden="false" customHeight="false" outlineLevel="0" collapsed="false">
      <c r="A235" s="7" t="s">
        <v>52</v>
      </c>
      <c r="B235" s="8" t="s">
        <v>53</v>
      </c>
      <c r="C235" s="8" t="s">
        <v>47</v>
      </c>
      <c r="D235" s="8" t="s">
        <v>124</v>
      </c>
      <c r="E235" s="8" t="s">
        <v>125</v>
      </c>
      <c r="F235" s="8" t="s">
        <v>126</v>
      </c>
      <c r="G235" s="10" t="n">
        <v>14.6</v>
      </c>
      <c r="H235" s="8" t="s">
        <v>68</v>
      </c>
      <c r="I235" s="8" t="s">
        <v>93</v>
      </c>
      <c r="J235" s="8" t="s">
        <v>127</v>
      </c>
      <c r="K235" s="8" t="s">
        <v>83</v>
      </c>
      <c r="L235" s="10" t="n">
        <f aca="false">IF(COUNTIFS($A$2:$A$421,"45000",$E$2:$E$421,E235,$G$2:$G$421,"&lt;&gt;")=0,"",SUMIFS($G$2:$G$421,$A$2:$A$421,"45000",$E$2:$E$421,E235))</f>
        <v>16.3</v>
      </c>
      <c r="M235" s="10" t="n">
        <f aca="false">IF(COUNTIFS($A$2:$A$421,"00000",$E$2:$E$421,E235,$G$2:$G$421,"&lt;&gt;")=0,"",SUMIFS($G$2:$G$421,$A$2:$A$421,"00000",$E$2:$E$421,E235))</f>
        <v>15</v>
      </c>
      <c r="N235" s="8" t="str">
        <f aca="false">IF(C235&lt;&gt;"County","Not rated",IF(K235="Not rated","Not rated",IF(OR(G235="",L235=""),"No data",IF(ABS(G235-L235)/L235&lt;Tolerance,"Similar",IF((G235&gt;L235)=(K235="Higher is better"),"Better","Worse")))))</f>
        <v>Better</v>
      </c>
      <c r="O235" s="8" t="str">
        <f aca="false">IF(C235="Nation","Not rated",IF(K235="Not rated","Not rated",IF(OR(G235="",M235=""),"No data",IF(ABS(G235-M235)/M235&lt;Tolerance,"Similar",IF((G235&gt;M235)=(K235="Higher is better"),"Better","Worse")))))</f>
        <v>Similar</v>
      </c>
    </row>
    <row r="236" customFormat="false" ht="15" hidden="false" customHeight="false" outlineLevel="0" collapsed="false">
      <c r="A236" s="7" t="s">
        <v>54</v>
      </c>
      <c r="B236" s="8" t="s">
        <v>55</v>
      </c>
      <c r="C236" s="8" t="s">
        <v>47</v>
      </c>
      <c r="D236" s="8" t="s">
        <v>124</v>
      </c>
      <c r="E236" s="8" t="s">
        <v>125</v>
      </c>
      <c r="F236" s="8" t="s">
        <v>126</v>
      </c>
      <c r="G236" s="10" t="n">
        <v>19.1</v>
      </c>
      <c r="H236" s="8" t="s">
        <v>68</v>
      </c>
      <c r="I236" s="8" t="s">
        <v>93</v>
      </c>
      <c r="J236" s="8" t="s">
        <v>127</v>
      </c>
      <c r="K236" s="8" t="s">
        <v>83</v>
      </c>
      <c r="L236" s="10" t="n">
        <f aca="false">IF(COUNTIFS($A$2:$A$421,"45000",$E$2:$E$421,E236,$G$2:$G$421,"&lt;&gt;")=0,"",SUMIFS($G$2:$G$421,$A$2:$A$421,"45000",$E$2:$E$421,E236))</f>
        <v>16.3</v>
      </c>
      <c r="M236" s="10" t="n">
        <f aca="false">IF(COUNTIFS($A$2:$A$421,"00000",$E$2:$E$421,E236,$G$2:$G$421,"&lt;&gt;")=0,"",SUMIFS($G$2:$G$421,$A$2:$A$421,"00000",$E$2:$E$421,E236))</f>
        <v>15</v>
      </c>
      <c r="N236" s="8" t="str">
        <f aca="false">IF(C236&lt;&gt;"County","Not rated",IF(K236="Not rated","Not rated",IF(OR(G236="",L236=""),"No data",IF(ABS(G236-L236)/L236&lt;Tolerance,"Similar",IF((G236&gt;L236)=(K236="Higher is better"),"Better","Worse")))))</f>
        <v>Worse</v>
      </c>
      <c r="O236" s="8" t="str">
        <f aca="false">IF(C236="Nation","Not rated",IF(K236="Not rated","Not rated",IF(OR(G236="",M236=""),"No data",IF(ABS(G236-M236)/M236&lt;Tolerance,"Similar",IF((G236&gt;M236)=(K236="Higher is better"),"Better","Worse")))))</f>
        <v>Worse</v>
      </c>
    </row>
    <row r="237" customFormat="false" ht="15" hidden="false" customHeight="false" outlineLevel="0" collapsed="false">
      <c r="A237" s="7" t="s">
        <v>56</v>
      </c>
      <c r="B237" s="8" t="s">
        <v>57</v>
      </c>
      <c r="C237" s="8" t="s">
        <v>47</v>
      </c>
      <c r="D237" s="8" t="s">
        <v>124</v>
      </c>
      <c r="E237" s="8" t="s">
        <v>125</v>
      </c>
      <c r="F237" s="8" t="s">
        <v>126</v>
      </c>
      <c r="G237" s="10" t="n">
        <v>21.4</v>
      </c>
      <c r="H237" s="8" t="s">
        <v>68</v>
      </c>
      <c r="I237" s="8" t="s">
        <v>93</v>
      </c>
      <c r="J237" s="8" t="s">
        <v>127</v>
      </c>
      <c r="K237" s="8" t="s">
        <v>83</v>
      </c>
      <c r="L237" s="10" t="n">
        <f aca="false">IF(COUNTIFS($A$2:$A$421,"45000",$E$2:$E$421,E237,$G$2:$G$421,"&lt;&gt;")=0,"",SUMIFS($G$2:$G$421,$A$2:$A$421,"45000",$E$2:$E$421,E237))</f>
        <v>16.3</v>
      </c>
      <c r="M237" s="10" t="n">
        <f aca="false">IF(COUNTIFS($A$2:$A$421,"00000",$E$2:$E$421,E237,$G$2:$G$421,"&lt;&gt;")=0,"",SUMIFS($G$2:$G$421,$A$2:$A$421,"00000",$E$2:$E$421,E237))</f>
        <v>15</v>
      </c>
      <c r="N237" s="8" t="str">
        <f aca="false">IF(C237&lt;&gt;"County","Not rated",IF(K237="Not rated","Not rated",IF(OR(G237="",L237=""),"No data",IF(ABS(G237-L237)/L237&lt;Tolerance,"Similar",IF((G237&gt;L237)=(K237="Higher is better"),"Better","Worse")))))</f>
        <v>Worse</v>
      </c>
      <c r="O237" s="8" t="str">
        <f aca="false">IF(C237="Nation","Not rated",IF(K237="Not rated","Not rated",IF(OR(G237="",M237=""),"No data",IF(ABS(G237-M237)/M237&lt;Tolerance,"Similar",IF((G237&gt;M237)=(K237="Higher is better"),"Better","Worse")))))</f>
        <v>Worse</v>
      </c>
    </row>
    <row r="238" customFormat="false" ht="15" hidden="false" customHeight="false" outlineLevel="0" collapsed="false">
      <c r="A238" s="7" t="s">
        <v>58</v>
      </c>
      <c r="B238" s="8" t="s">
        <v>59</v>
      </c>
      <c r="C238" s="8" t="s">
        <v>47</v>
      </c>
      <c r="D238" s="8" t="s">
        <v>124</v>
      </c>
      <c r="E238" s="8" t="s">
        <v>125</v>
      </c>
      <c r="F238" s="8" t="s">
        <v>126</v>
      </c>
      <c r="G238" s="10" t="n">
        <v>18.9</v>
      </c>
      <c r="H238" s="8" t="s">
        <v>68</v>
      </c>
      <c r="I238" s="8" t="s">
        <v>93</v>
      </c>
      <c r="J238" s="8" t="s">
        <v>127</v>
      </c>
      <c r="K238" s="8" t="s">
        <v>83</v>
      </c>
      <c r="L238" s="10" t="n">
        <f aca="false">IF(COUNTIFS($A$2:$A$421,"45000",$E$2:$E$421,E238,$G$2:$G$421,"&lt;&gt;")=0,"",SUMIFS($G$2:$G$421,$A$2:$A$421,"45000",$E$2:$E$421,E238))</f>
        <v>16.3</v>
      </c>
      <c r="M238" s="10" t="n">
        <f aca="false">IF(COUNTIFS($A$2:$A$421,"00000",$E$2:$E$421,E238,$G$2:$G$421,"&lt;&gt;")=0,"",SUMIFS($G$2:$G$421,$A$2:$A$421,"00000",$E$2:$E$421,E238))</f>
        <v>15</v>
      </c>
      <c r="N238" s="8" t="str">
        <f aca="false">IF(C238&lt;&gt;"County","Not rated",IF(K238="Not rated","Not rated",IF(OR(G238="",L238=""),"No data",IF(ABS(G238-L238)/L238&lt;Tolerance,"Similar",IF((G238&gt;L238)=(K238="Higher is better"),"Better","Worse")))))</f>
        <v>Worse</v>
      </c>
      <c r="O238" s="8" t="str">
        <f aca="false">IF(C238="Nation","Not rated",IF(K238="Not rated","Not rated",IF(OR(G238="",M238=""),"No data",IF(ABS(G238-M238)/M238&lt;Tolerance,"Similar",IF((G238&gt;M238)=(K238="Higher is better"),"Better","Worse")))))</f>
        <v>Worse</v>
      </c>
    </row>
    <row r="239" customFormat="false" ht="15" hidden="false" customHeight="false" outlineLevel="0" collapsed="false">
      <c r="A239" s="7" t="s">
        <v>60</v>
      </c>
      <c r="B239" s="8" t="s">
        <v>61</v>
      </c>
      <c r="C239" s="8" t="s">
        <v>47</v>
      </c>
      <c r="D239" s="8" t="s">
        <v>124</v>
      </c>
      <c r="E239" s="8" t="s">
        <v>125</v>
      </c>
      <c r="F239" s="8" t="s">
        <v>126</v>
      </c>
      <c r="G239" s="10" t="n">
        <v>19.8</v>
      </c>
      <c r="H239" s="8" t="s">
        <v>68</v>
      </c>
      <c r="I239" s="8" t="s">
        <v>93</v>
      </c>
      <c r="J239" s="8" t="s">
        <v>127</v>
      </c>
      <c r="K239" s="8" t="s">
        <v>83</v>
      </c>
      <c r="L239" s="10" t="n">
        <f aca="false">IF(COUNTIFS($A$2:$A$421,"45000",$E$2:$E$421,E239,$G$2:$G$421,"&lt;&gt;")=0,"",SUMIFS($G$2:$G$421,$A$2:$A$421,"45000",$E$2:$E$421,E239))</f>
        <v>16.3</v>
      </c>
      <c r="M239" s="10" t="n">
        <f aca="false">IF(COUNTIFS($A$2:$A$421,"00000",$E$2:$E$421,E239,$G$2:$G$421,"&lt;&gt;")=0,"",SUMIFS($G$2:$G$421,$A$2:$A$421,"00000",$E$2:$E$421,E239))</f>
        <v>15</v>
      </c>
      <c r="N239" s="8" t="str">
        <f aca="false">IF(C239&lt;&gt;"County","Not rated",IF(K239="Not rated","Not rated",IF(OR(G239="",L239=""),"No data",IF(ABS(G239-L239)/L239&lt;Tolerance,"Similar",IF((G239&gt;L239)=(K239="Higher is better"),"Better","Worse")))))</f>
        <v>Worse</v>
      </c>
      <c r="O239" s="8" t="str">
        <f aca="false">IF(C239="Nation","Not rated",IF(K239="Not rated","Not rated",IF(OR(G239="",M239=""),"No data",IF(ABS(G239-M239)/M239&lt;Tolerance,"Similar",IF((G239&gt;M239)=(K239="Higher is better"),"Better","Worse")))))</f>
        <v>Worse</v>
      </c>
    </row>
    <row r="240" customFormat="false" ht="15" hidden="false" customHeight="false" outlineLevel="0" collapsed="false">
      <c r="A240" s="7" t="s">
        <v>62</v>
      </c>
      <c r="B240" s="8" t="s">
        <v>63</v>
      </c>
      <c r="C240" s="8" t="s">
        <v>47</v>
      </c>
      <c r="D240" s="8" t="s">
        <v>124</v>
      </c>
      <c r="E240" s="8" t="s">
        <v>125</v>
      </c>
      <c r="F240" s="8" t="s">
        <v>126</v>
      </c>
      <c r="G240" s="10" t="n">
        <v>17.9</v>
      </c>
      <c r="H240" s="8" t="s">
        <v>68</v>
      </c>
      <c r="I240" s="8" t="s">
        <v>93</v>
      </c>
      <c r="J240" s="8" t="s">
        <v>127</v>
      </c>
      <c r="K240" s="8" t="s">
        <v>83</v>
      </c>
      <c r="L240" s="10" t="n">
        <f aca="false">IF(COUNTIFS($A$2:$A$421,"45000",$E$2:$E$421,E240,$G$2:$G$421,"&lt;&gt;")=0,"",SUMIFS($G$2:$G$421,$A$2:$A$421,"45000",$E$2:$E$421,E240))</f>
        <v>16.3</v>
      </c>
      <c r="M240" s="10" t="n">
        <f aca="false">IF(COUNTIFS($A$2:$A$421,"00000",$E$2:$E$421,E240,$G$2:$G$421,"&lt;&gt;")=0,"",SUMIFS($G$2:$G$421,$A$2:$A$421,"00000",$E$2:$E$421,E240))</f>
        <v>15</v>
      </c>
      <c r="N240" s="8" t="str">
        <f aca="false">IF(C240&lt;&gt;"County","Not rated",IF(K240="Not rated","Not rated",IF(OR(G240="",L240=""),"No data",IF(ABS(G240-L240)/L240&lt;Tolerance,"Similar",IF((G240&gt;L240)=(K240="Higher is better"),"Better","Worse")))))</f>
        <v>Worse</v>
      </c>
      <c r="O240" s="8" t="str">
        <f aca="false">IF(C240="Nation","Not rated",IF(K240="Not rated","Not rated",IF(OR(G240="",M240=""),"No data",IF(ABS(G240-M240)/M240&lt;Tolerance,"Similar",IF((G240&gt;M240)=(K240="Higher is better"),"Better","Worse")))))</f>
        <v>Worse</v>
      </c>
    </row>
    <row r="241" customFormat="false" ht="15" hidden="false" customHeight="false" outlineLevel="0" collapsed="false">
      <c r="A241" s="7" t="s">
        <v>64</v>
      </c>
      <c r="B241" s="8" t="s">
        <v>65</v>
      </c>
      <c r="C241" s="8" t="s">
        <v>47</v>
      </c>
      <c r="D241" s="8" t="s">
        <v>124</v>
      </c>
      <c r="E241" s="8" t="s">
        <v>125</v>
      </c>
      <c r="F241" s="8" t="s">
        <v>126</v>
      </c>
      <c r="G241" s="10" t="n">
        <v>23.7</v>
      </c>
      <c r="H241" s="8" t="s">
        <v>68</v>
      </c>
      <c r="I241" s="8" t="s">
        <v>93</v>
      </c>
      <c r="J241" s="8" t="s">
        <v>127</v>
      </c>
      <c r="K241" s="8" t="s">
        <v>83</v>
      </c>
      <c r="L241" s="10" t="n">
        <f aca="false">IF(COUNTIFS($A$2:$A$421,"45000",$E$2:$E$421,E241,$G$2:$G$421,"&lt;&gt;")=0,"",SUMIFS($G$2:$G$421,$A$2:$A$421,"45000",$E$2:$E$421,E241))</f>
        <v>16.3</v>
      </c>
      <c r="M241" s="10" t="n">
        <f aca="false">IF(COUNTIFS($A$2:$A$421,"00000",$E$2:$E$421,E241,$G$2:$G$421,"&lt;&gt;")=0,"",SUMIFS($G$2:$G$421,$A$2:$A$421,"00000",$E$2:$E$421,E241))</f>
        <v>15</v>
      </c>
      <c r="N241" s="8" t="str">
        <f aca="false">IF(C241&lt;&gt;"County","Not rated",IF(K241="Not rated","Not rated",IF(OR(G241="",L241=""),"No data",IF(ABS(G241-L241)/L241&lt;Tolerance,"Similar",IF((G241&gt;L241)=(K241="Higher is better"),"Better","Worse")))))</f>
        <v>Worse</v>
      </c>
      <c r="O241" s="8" t="str">
        <f aca="false">IF(C241="Nation","Not rated",IF(K241="Not rated","Not rated",IF(OR(G241="",M241=""),"No data",IF(ABS(G241-M241)/M241&lt;Tolerance,"Similar",IF((G241&gt;M241)=(K241="Higher is better"),"Better","Worse")))))</f>
        <v>Worse</v>
      </c>
    </row>
    <row r="242" customFormat="false" ht="15" hidden="false" customHeight="false" outlineLevel="0" collapsed="false">
      <c r="A242" s="7" t="s">
        <v>32</v>
      </c>
      <c r="B242" s="8" t="s">
        <v>33</v>
      </c>
      <c r="C242" s="8" t="s">
        <v>34</v>
      </c>
      <c r="D242" s="8" t="s">
        <v>124</v>
      </c>
      <c r="E242" s="8" t="s">
        <v>128</v>
      </c>
      <c r="F242" s="8" t="s">
        <v>129</v>
      </c>
      <c r="G242" s="10" t="n">
        <v>22.9</v>
      </c>
      <c r="H242" s="8" t="s">
        <v>68</v>
      </c>
      <c r="I242" s="8" t="s">
        <v>93</v>
      </c>
      <c r="J242" s="8" t="s">
        <v>127</v>
      </c>
      <c r="K242" s="8" t="s">
        <v>83</v>
      </c>
      <c r="L242" s="10" t="n">
        <f aca="false">IF(COUNTIFS($A$2:$A$421,"45000",$E$2:$E$421,E242,$G$2:$G$421,"&lt;&gt;")=0,"",SUMIFS($G$2:$G$421,$A$2:$A$421,"45000",$E$2:$E$421,E242))</f>
        <v>24</v>
      </c>
      <c r="M242" s="10" t="n">
        <f aca="false">IF(COUNTIFS($A$2:$A$421,"00000",$E$2:$E$421,E242,$G$2:$G$421,"&lt;&gt;")=0,"",SUMIFS($G$2:$G$421,$A$2:$A$421,"00000",$E$2:$E$421,E242))</f>
        <v>22.9</v>
      </c>
      <c r="N242" s="8" t="str">
        <f aca="false">IF(C242&lt;&gt;"County","Not rated",IF(K242="Not rated","Not rated",IF(OR(G242="",L242=""),"No data",IF(ABS(G242-L242)/L242&lt;Tolerance,"Similar",IF((G242&gt;L242)=(K242="Higher is better"),"Better","Worse")))))</f>
        <v>Not rated</v>
      </c>
      <c r="O242" s="8" t="str">
        <f aca="false">IF(C242="Nation","Not rated",IF(K242="Not rated","Not rated",IF(OR(G242="",M242=""),"No data",IF(ABS(G242-M242)/M242&lt;Tolerance,"Similar",IF((G242&gt;M242)=(K242="Higher is better"),"Better","Worse")))))</f>
        <v>Not rated</v>
      </c>
    </row>
    <row r="243" customFormat="false" ht="15" hidden="false" customHeight="false" outlineLevel="0" collapsed="false">
      <c r="A243" s="7" t="s">
        <v>42</v>
      </c>
      <c r="B243" s="8" t="s">
        <v>43</v>
      </c>
      <c r="C243" s="8" t="s">
        <v>44</v>
      </c>
      <c r="D243" s="8" t="s">
        <v>124</v>
      </c>
      <c r="E243" s="8" t="s">
        <v>128</v>
      </c>
      <c r="F243" s="8" t="s">
        <v>129</v>
      </c>
      <c r="G243" s="10" t="n">
        <v>24</v>
      </c>
      <c r="H243" s="8" t="s">
        <v>68</v>
      </c>
      <c r="I243" s="8" t="s">
        <v>93</v>
      </c>
      <c r="J243" s="8" t="s">
        <v>127</v>
      </c>
      <c r="K243" s="8" t="s">
        <v>83</v>
      </c>
      <c r="L243" s="10" t="n">
        <f aca="false">IF(COUNTIFS($A$2:$A$421,"45000",$E$2:$E$421,E243,$G$2:$G$421,"&lt;&gt;")=0,"",SUMIFS($G$2:$G$421,$A$2:$A$421,"45000",$E$2:$E$421,E243))</f>
        <v>24</v>
      </c>
      <c r="M243" s="10" t="n">
        <f aca="false">IF(COUNTIFS($A$2:$A$421,"00000",$E$2:$E$421,E243,$G$2:$G$421,"&lt;&gt;")=0,"",SUMIFS($G$2:$G$421,$A$2:$A$421,"00000",$E$2:$E$421,E243))</f>
        <v>22.9</v>
      </c>
      <c r="N243" s="8" t="str">
        <f aca="false">IF(C243&lt;&gt;"County","Not rated",IF(K243="Not rated","Not rated",IF(OR(G243="",L243=""),"No data",IF(ABS(G243-L243)/L243&lt;Tolerance,"Similar",IF((G243&gt;L243)=(K243="Higher is better"),"Better","Worse")))))</f>
        <v>Not rated</v>
      </c>
      <c r="O243" s="8" t="str">
        <f aca="false">IF(C243="Nation","Not rated",IF(K243="Not rated","Not rated",IF(OR(G243="",M243=""),"No data",IF(ABS(G243-M243)/M243&lt;Tolerance,"Similar",IF((G243&gt;M243)=(K243="Higher is better"),"Better","Worse")))))</f>
        <v>Similar</v>
      </c>
    </row>
    <row r="244" customFormat="false" ht="15" hidden="false" customHeight="false" outlineLevel="0" collapsed="false">
      <c r="A244" s="7" t="s">
        <v>45</v>
      </c>
      <c r="B244" s="8" t="s">
        <v>46</v>
      </c>
      <c r="C244" s="8" t="s">
        <v>47</v>
      </c>
      <c r="D244" s="8" t="s">
        <v>124</v>
      </c>
      <c r="E244" s="8" t="s">
        <v>128</v>
      </c>
      <c r="F244" s="8" t="s">
        <v>129</v>
      </c>
      <c r="G244" s="10" t="n">
        <v>28.4</v>
      </c>
      <c r="H244" s="8" t="s">
        <v>68</v>
      </c>
      <c r="I244" s="8" t="s">
        <v>93</v>
      </c>
      <c r="J244" s="8" t="s">
        <v>127</v>
      </c>
      <c r="K244" s="8" t="s">
        <v>83</v>
      </c>
      <c r="L244" s="10" t="n">
        <f aca="false">IF(COUNTIFS($A$2:$A$421,"45000",$E$2:$E$421,E244,$G$2:$G$421,"&lt;&gt;")=0,"",SUMIFS($G$2:$G$421,$A$2:$A$421,"45000",$E$2:$E$421,E244))</f>
        <v>24</v>
      </c>
      <c r="M244" s="10" t="n">
        <f aca="false">IF(COUNTIFS($A$2:$A$421,"00000",$E$2:$E$421,E244,$G$2:$G$421,"&lt;&gt;")=0,"",SUMIFS($G$2:$G$421,$A$2:$A$421,"00000",$E$2:$E$421,E244))</f>
        <v>22.9</v>
      </c>
      <c r="N244" s="8" t="str">
        <f aca="false">IF(C244&lt;&gt;"County","Not rated",IF(K244="Not rated","Not rated",IF(OR(G244="",L244=""),"No data",IF(ABS(G244-L244)/L244&lt;Tolerance,"Similar",IF((G244&gt;L244)=(K244="Higher is better"),"Better","Worse")))))</f>
        <v>Worse</v>
      </c>
      <c r="O244" s="8" t="str">
        <f aca="false">IF(C244="Nation","Not rated",IF(K244="Not rated","Not rated",IF(OR(G244="",M244=""),"No data",IF(ABS(G244-M244)/M244&lt;Tolerance,"Similar",IF((G244&gt;M244)=(K244="Higher is better"),"Better","Worse")))))</f>
        <v>Worse</v>
      </c>
    </row>
    <row r="245" customFormat="false" ht="15" hidden="false" customHeight="false" outlineLevel="0" collapsed="false">
      <c r="A245" s="7" t="s">
        <v>48</v>
      </c>
      <c r="B245" s="8" t="s">
        <v>49</v>
      </c>
      <c r="C245" s="8" t="s">
        <v>47</v>
      </c>
      <c r="D245" s="8" t="s">
        <v>124</v>
      </c>
      <c r="E245" s="8" t="s">
        <v>128</v>
      </c>
      <c r="F245" s="8" t="s">
        <v>129</v>
      </c>
      <c r="G245" s="10" t="n">
        <v>27.1</v>
      </c>
      <c r="H245" s="8" t="s">
        <v>68</v>
      </c>
      <c r="I245" s="8" t="s">
        <v>93</v>
      </c>
      <c r="J245" s="8" t="s">
        <v>127</v>
      </c>
      <c r="K245" s="8" t="s">
        <v>83</v>
      </c>
      <c r="L245" s="10" t="n">
        <f aca="false">IF(COUNTIFS($A$2:$A$421,"45000",$E$2:$E$421,E245,$G$2:$G$421,"&lt;&gt;")=0,"",SUMIFS($G$2:$G$421,$A$2:$A$421,"45000",$E$2:$E$421,E245))</f>
        <v>24</v>
      </c>
      <c r="M245" s="10" t="n">
        <f aca="false">IF(COUNTIFS($A$2:$A$421,"00000",$E$2:$E$421,E245,$G$2:$G$421,"&lt;&gt;")=0,"",SUMIFS($G$2:$G$421,$A$2:$A$421,"00000",$E$2:$E$421,E245))</f>
        <v>22.9</v>
      </c>
      <c r="N245" s="8" t="str">
        <f aca="false">IF(C245&lt;&gt;"County","Not rated",IF(K245="Not rated","Not rated",IF(OR(G245="",L245=""),"No data",IF(ABS(G245-L245)/L245&lt;Tolerance,"Similar",IF((G245&gt;L245)=(K245="Higher is better"),"Better","Worse")))))</f>
        <v>Worse</v>
      </c>
      <c r="O245" s="8" t="str">
        <f aca="false">IF(C245="Nation","Not rated",IF(K245="Not rated","Not rated",IF(OR(G245="",M245=""),"No data",IF(ABS(G245-M245)/M245&lt;Tolerance,"Similar",IF((G245&gt;M245)=(K245="Higher is better"),"Better","Worse")))))</f>
        <v>Worse</v>
      </c>
    </row>
    <row r="246" customFormat="false" ht="15" hidden="false" customHeight="false" outlineLevel="0" collapsed="false">
      <c r="A246" s="7" t="s">
        <v>50</v>
      </c>
      <c r="B246" s="8" t="s">
        <v>51</v>
      </c>
      <c r="C246" s="8" t="s">
        <v>47</v>
      </c>
      <c r="D246" s="8" t="s">
        <v>124</v>
      </c>
      <c r="E246" s="8" t="s">
        <v>128</v>
      </c>
      <c r="F246" s="8" t="s">
        <v>129</v>
      </c>
      <c r="G246" s="10" t="n">
        <v>30.6</v>
      </c>
      <c r="H246" s="8" t="s">
        <v>68</v>
      </c>
      <c r="I246" s="8" t="s">
        <v>93</v>
      </c>
      <c r="J246" s="8" t="s">
        <v>127</v>
      </c>
      <c r="K246" s="8" t="s">
        <v>83</v>
      </c>
      <c r="L246" s="10" t="n">
        <f aca="false">IF(COUNTIFS($A$2:$A$421,"45000",$E$2:$E$421,E246,$G$2:$G$421,"&lt;&gt;")=0,"",SUMIFS($G$2:$G$421,$A$2:$A$421,"45000",$E$2:$E$421,E246))</f>
        <v>24</v>
      </c>
      <c r="M246" s="10" t="n">
        <f aca="false">IF(COUNTIFS($A$2:$A$421,"00000",$E$2:$E$421,E246,$G$2:$G$421,"&lt;&gt;")=0,"",SUMIFS($G$2:$G$421,$A$2:$A$421,"00000",$E$2:$E$421,E246))</f>
        <v>22.9</v>
      </c>
      <c r="N246" s="8" t="str">
        <f aca="false">IF(C246&lt;&gt;"County","Not rated",IF(K246="Not rated","Not rated",IF(OR(G246="",L246=""),"No data",IF(ABS(G246-L246)/L246&lt;Tolerance,"Similar",IF((G246&gt;L246)=(K246="Higher is better"),"Better","Worse")))))</f>
        <v>Worse</v>
      </c>
      <c r="O246" s="8" t="str">
        <f aca="false">IF(C246="Nation","Not rated",IF(K246="Not rated","Not rated",IF(OR(G246="",M246=""),"No data",IF(ABS(G246-M246)/M246&lt;Tolerance,"Similar",IF((G246&gt;M246)=(K246="Higher is better"),"Better","Worse")))))</f>
        <v>Worse</v>
      </c>
    </row>
    <row r="247" customFormat="false" ht="15" hidden="false" customHeight="false" outlineLevel="0" collapsed="false">
      <c r="A247" s="7" t="s">
        <v>52</v>
      </c>
      <c r="B247" s="8" t="s">
        <v>53</v>
      </c>
      <c r="C247" s="8" t="s">
        <v>47</v>
      </c>
      <c r="D247" s="8" t="s">
        <v>124</v>
      </c>
      <c r="E247" s="8" t="s">
        <v>128</v>
      </c>
      <c r="F247" s="8" t="s">
        <v>129</v>
      </c>
      <c r="G247" s="10" t="n">
        <v>22.9</v>
      </c>
      <c r="H247" s="8" t="s">
        <v>68</v>
      </c>
      <c r="I247" s="8" t="s">
        <v>93</v>
      </c>
      <c r="J247" s="8" t="s">
        <v>127</v>
      </c>
      <c r="K247" s="8" t="s">
        <v>83</v>
      </c>
      <c r="L247" s="10" t="n">
        <f aca="false">IF(COUNTIFS($A$2:$A$421,"45000",$E$2:$E$421,E247,$G$2:$G$421,"&lt;&gt;")=0,"",SUMIFS($G$2:$G$421,$A$2:$A$421,"45000",$E$2:$E$421,E247))</f>
        <v>24</v>
      </c>
      <c r="M247" s="10" t="n">
        <f aca="false">IF(COUNTIFS($A$2:$A$421,"00000",$E$2:$E$421,E247,$G$2:$G$421,"&lt;&gt;")=0,"",SUMIFS($G$2:$G$421,$A$2:$A$421,"00000",$E$2:$E$421,E247))</f>
        <v>22.9</v>
      </c>
      <c r="N247" s="8" t="str">
        <f aca="false">IF(C247&lt;&gt;"County","Not rated",IF(K247="Not rated","Not rated",IF(OR(G247="",L247=""),"No data",IF(ABS(G247-L247)/L247&lt;Tolerance,"Similar",IF((G247&gt;L247)=(K247="Higher is better"),"Better","Worse")))))</f>
        <v>Similar</v>
      </c>
      <c r="O247" s="8" t="str">
        <f aca="false">IF(C247="Nation","Not rated",IF(K247="Not rated","Not rated",IF(OR(G247="",M247=""),"No data",IF(ABS(G247-M247)/M247&lt;Tolerance,"Similar",IF((G247&gt;M247)=(K247="Higher is better"),"Better","Worse")))))</f>
        <v>Similar</v>
      </c>
    </row>
    <row r="248" customFormat="false" ht="15" hidden="false" customHeight="false" outlineLevel="0" collapsed="false">
      <c r="A248" s="7" t="s">
        <v>54</v>
      </c>
      <c r="B248" s="8" t="s">
        <v>55</v>
      </c>
      <c r="C248" s="8" t="s">
        <v>47</v>
      </c>
      <c r="D248" s="8" t="s">
        <v>124</v>
      </c>
      <c r="E248" s="8" t="s">
        <v>128</v>
      </c>
      <c r="F248" s="8" t="s">
        <v>129</v>
      </c>
      <c r="G248" s="10" t="n">
        <v>27.3</v>
      </c>
      <c r="H248" s="8" t="s">
        <v>68</v>
      </c>
      <c r="I248" s="8" t="s">
        <v>93</v>
      </c>
      <c r="J248" s="8" t="s">
        <v>127</v>
      </c>
      <c r="K248" s="8" t="s">
        <v>83</v>
      </c>
      <c r="L248" s="10" t="n">
        <f aca="false">IF(COUNTIFS($A$2:$A$421,"45000",$E$2:$E$421,E248,$G$2:$G$421,"&lt;&gt;")=0,"",SUMIFS($G$2:$G$421,$A$2:$A$421,"45000",$E$2:$E$421,E248))</f>
        <v>24</v>
      </c>
      <c r="M248" s="10" t="n">
        <f aca="false">IF(COUNTIFS($A$2:$A$421,"00000",$E$2:$E$421,E248,$G$2:$G$421,"&lt;&gt;")=0,"",SUMIFS($G$2:$G$421,$A$2:$A$421,"00000",$E$2:$E$421,E248))</f>
        <v>22.9</v>
      </c>
      <c r="N248" s="8" t="str">
        <f aca="false">IF(C248&lt;&gt;"County","Not rated",IF(K248="Not rated","Not rated",IF(OR(G248="",L248=""),"No data",IF(ABS(G248-L248)/L248&lt;Tolerance,"Similar",IF((G248&gt;L248)=(K248="Higher is better"),"Better","Worse")))))</f>
        <v>Worse</v>
      </c>
      <c r="O248" s="8" t="str">
        <f aca="false">IF(C248="Nation","Not rated",IF(K248="Not rated","Not rated",IF(OR(G248="",M248=""),"No data",IF(ABS(G248-M248)/M248&lt;Tolerance,"Similar",IF((G248&gt;M248)=(K248="Higher is better"),"Better","Worse")))))</f>
        <v>Worse</v>
      </c>
    </row>
    <row r="249" customFormat="false" ht="15" hidden="false" customHeight="false" outlineLevel="0" collapsed="false">
      <c r="A249" s="7" t="s">
        <v>56</v>
      </c>
      <c r="B249" s="8" t="s">
        <v>57</v>
      </c>
      <c r="C249" s="8" t="s">
        <v>47</v>
      </c>
      <c r="D249" s="8" t="s">
        <v>124</v>
      </c>
      <c r="E249" s="8" t="s">
        <v>128</v>
      </c>
      <c r="F249" s="8" t="s">
        <v>129</v>
      </c>
      <c r="G249" s="10" t="n">
        <v>29.3</v>
      </c>
      <c r="H249" s="8" t="s">
        <v>68</v>
      </c>
      <c r="I249" s="8" t="s">
        <v>93</v>
      </c>
      <c r="J249" s="8" t="s">
        <v>127</v>
      </c>
      <c r="K249" s="8" t="s">
        <v>83</v>
      </c>
      <c r="L249" s="10" t="n">
        <f aca="false">IF(COUNTIFS($A$2:$A$421,"45000",$E$2:$E$421,E249,$G$2:$G$421,"&lt;&gt;")=0,"",SUMIFS($G$2:$G$421,$A$2:$A$421,"45000",$E$2:$E$421,E249))</f>
        <v>24</v>
      </c>
      <c r="M249" s="10" t="n">
        <f aca="false">IF(COUNTIFS($A$2:$A$421,"00000",$E$2:$E$421,E249,$G$2:$G$421,"&lt;&gt;")=0,"",SUMIFS($G$2:$G$421,$A$2:$A$421,"00000",$E$2:$E$421,E249))</f>
        <v>22.9</v>
      </c>
      <c r="N249" s="8" t="str">
        <f aca="false">IF(C249&lt;&gt;"County","Not rated",IF(K249="Not rated","Not rated",IF(OR(G249="",L249=""),"No data",IF(ABS(G249-L249)/L249&lt;Tolerance,"Similar",IF((G249&gt;L249)=(K249="Higher is better"),"Better","Worse")))))</f>
        <v>Worse</v>
      </c>
      <c r="O249" s="8" t="str">
        <f aca="false">IF(C249="Nation","Not rated",IF(K249="Not rated","Not rated",IF(OR(G249="",M249=""),"No data",IF(ABS(G249-M249)/M249&lt;Tolerance,"Similar",IF((G249&gt;M249)=(K249="Higher is better"),"Better","Worse")))))</f>
        <v>Worse</v>
      </c>
    </row>
    <row r="250" customFormat="false" ht="15" hidden="false" customHeight="false" outlineLevel="0" collapsed="false">
      <c r="A250" s="7" t="s">
        <v>58</v>
      </c>
      <c r="B250" s="8" t="s">
        <v>59</v>
      </c>
      <c r="C250" s="8" t="s">
        <v>47</v>
      </c>
      <c r="D250" s="8" t="s">
        <v>124</v>
      </c>
      <c r="E250" s="8" t="s">
        <v>128</v>
      </c>
      <c r="F250" s="8" t="s">
        <v>129</v>
      </c>
      <c r="G250" s="10" t="n">
        <v>24.7</v>
      </c>
      <c r="H250" s="8" t="s">
        <v>68</v>
      </c>
      <c r="I250" s="8" t="s">
        <v>93</v>
      </c>
      <c r="J250" s="8" t="s">
        <v>127</v>
      </c>
      <c r="K250" s="8" t="s">
        <v>83</v>
      </c>
      <c r="L250" s="10" t="n">
        <f aca="false">IF(COUNTIFS($A$2:$A$421,"45000",$E$2:$E$421,E250,$G$2:$G$421,"&lt;&gt;")=0,"",SUMIFS($G$2:$G$421,$A$2:$A$421,"45000",$E$2:$E$421,E250))</f>
        <v>24</v>
      </c>
      <c r="M250" s="10" t="n">
        <f aca="false">IF(COUNTIFS($A$2:$A$421,"00000",$E$2:$E$421,E250,$G$2:$G$421,"&lt;&gt;")=0,"",SUMIFS($G$2:$G$421,$A$2:$A$421,"00000",$E$2:$E$421,E250))</f>
        <v>22.9</v>
      </c>
      <c r="N250" s="8" t="str">
        <f aca="false">IF(C250&lt;&gt;"County","Not rated",IF(K250="Not rated","Not rated",IF(OR(G250="",L250=""),"No data",IF(ABS(G250-L250)/L250&lt;Tolerance,"Similar",IF((G250&gt;L250)=(K250="Higher is better"),"Better","Worse")))))</f>
        <v>Similar</v>
      </c>
      <c r="O250" s="8" t="str">
        <f aca="false">IF(C250="Nation","Not rated",IF(K250="Not rated","Not rated",IF(OR(G250="",M250=""),"No data",IF(ABS(G250-M250)/M250&lt;Tolerance,"Similar",IF((G250&gt;M250)=(K250="Higher is better"),"Better","Worse")))))</f>
        <v>Worse</v>
      </c>
    </row>
    <row r="251" customFormat="false" ht="15" hidden="false" customHeight="false" outlineLevel="0" collapsed="false">
      <c r="A251" s="7" t="s">
        <v>60</v>
      </c>
      <c r="B251" s="8" t="s">
        <v>61</v>
      </c>
      <c r="C251" s="8" t="s">
        <v>47</v>
      </c>
      <c r="D251" s="8" t="s">
        <v>124</v>
      </c>
      <c r="E251" s="8" t="s">
        <v>128</v>
      </c>
      <c r="F251" s="8" t="s">
        <v>129</v>
      </c>
      <c r="G251" s="10" t="n">
        <v>25.6</v>
      </c>
      <c r="H251" s="8" t="s">
        <v>68</v>
      </c>
      <c r="I251" s="8" t="s">
        <v>93</v>
      </c>
      <c r="J251" s="8" t="s">
        <v>127</v>
      </c>
      <c r="K251" s="8" t="s">
        <v>83</v>
      </c>
      <c r="L251" s="10" t="n">
        <f aca="false">IF(COUNTIFS($A$2:$A$421,"45000",$E$2:$E$421,E251,$G$2:$G$421,"&lt;&gt;")=0,"",SUMIFS($G$2:$G$421,$A$2:$A$421,"45000",$E$2:$E$421,E251))</f>
        <v>24</v>
      </c>
      <c r="M251" s="10" t="n">
        <f aca="false">IF(COUNTIFS($A$2:$A$421,"00000",$E$2:$E$421,E251,$G$2:$G$421,"&lt;&gt;")=0,"",SUMIFS($G$2:$G$421,$A$2:$A$421,"00000",$E$2:$E$421,E251))</f>
        <v>22.9</v>
      </c>
      <c r="N251" s="8" t="str">
        <f aca="false">IF(C251&lt;&gt;"County","Not rated",IF(K251="Not rated","Not rated",IF(OR(G251="",L251=""),"No data",IF(ABS(G251-L251)/L251&lt;Tolerance,"Similar",IF((G251&gt;L251)=(K251="Higher is better"),"Better","Worse")))))</f>
        <v>Worse</v>
      </c>
      <c r="O251" s="8" t="str">
        <f aca="false">IF(C251="Nation","Not rated",IF(K251="Not rated","Not rated",IF(OR(G251="",M251=""),"No data",IF(ABS(G251-M251)/M251&lt;Tolerance,"Similar",IF((G251&gt;M251)=(K251="Higher is better"),"Better","Worse")))))</f>
        <v>Worse</v>
      </c>
    </row>
    <row r="252" customFormat="false" ht="15" hidden="false" customHeight="false" outlineLevel="0" collapsed="false">
      <c r="A252" s="7" t="s">
        <v>62</v>
      </c>
      <c r="B252" s="8" t="s">
        <v>63</v>
      </c>
      <c r="C252" s="8" t="s">
        <v>47</v>
      </c>
      <c r="D252" s="8" t="s">
        <v>124</v>
      </c>
      <c r="E252" s="8" t="s">
        <v>128</v>
      </c>
      <c r="F252" s="8" t="s">
        <v>129</v>
      </c>
      <c r="G252" s="10" t="n">
        <v>24.7</v>
      </c>
      <c r="H252" s="8" t="s">
        <v>68</v>
      </c>
      <c r="I252" s="8" t="s">
        <v>93</v>
      </c>
      <c r="J252" s="8" t="s">
        <v>127</v>
      </c>
      <c r="K252" s="8" t="s">
        <v>83</v>
      </c>
      <c r="L252" s="10" t="n">
        <f aca="false">IF(COUNTIFS($A$2:$A$421,"45000",$E$2:$E$421,E252,$G$2:$G$421,"&lt;&gt;")=0,"",SUMIFS($G$2:$G$421,$A$2:$A$421,"45000",$E$2:$E$421,E252))</f>
        <v>24</v>
      </c>
      <c r="M252" s="10" t="n">
        <f aca="false">IF(COUNTIFS($A$2:$A$421,"00000",$E$2:$E$421,E252,$G$2:$G$421,"&lt;&gt;")=0,"",SUMIFS($G$2:$G$421,$A$2:$A$421,"00000",$E$2:$E$421,E252))</f>
        <v>22.9</v>
      </c>
      <c r="N252" s="8" t="str">
        <f aca="false">IF(C252&lt;&gt;"County","Not rated",IF(K252="Not rated","Not rated",IF(OR(G252="",L252=""),"No data",IF(ABS(G252-L252)/L252&lt;Tolerance,"Similar",IF((G252&gt;L252)=(K252="Higher is better"),"Better","Worse")))))</f>
        <v>Similar</v>
      </c>
      <c r="O252" s="8" t="str">
        <f aca="false">IF(C252="Nation","Not rated",IF(K252="Not rated","Not rated",IF(OR(G252="",M252=""),"No data",IF(ABS(G252-M252)/M252&lt;Tolerance,"Similar",IF((G252&gt;M252)=(K252="Higher is better"),"Better","Worse")))))</f>
        <v>Worse</v>
      </c>
    </row>
    <row r="253" customFormat="false" ht="15" hidden="false" customHeight="false" outlineLevel="0" collapsed="false">
      <c r="A253" s="7" t="s">
        <v>64</v>
      </c>
      <c r="B253" s="8" t="s">
        <v>65</v>
      </c>
      <c r="C253" s="8" t="s">
        <v>47</v>
      </c>
      <c r="D253" s="8" t="s">
        <v>124</v>
      </c>
      <c r="E253" s="8" t="s">
        <v>128</v>
      </c>
      <c r="F253" s="8" t="s">
        <v>129</v>
      </c>
      <c r="G253" s="10" t="n">
        <v>33.9</v>
      </c>
      <c r="H253" s="8" t="s">
        <v>68</v>
      </c>
      <c r="I253" s="8" t="s">
        <v>93</v>
      </c>
      <c r="J253" s="8" t="s">
        <v>127</v>
      </c>
      <c r="K253" s="8" t="s">
        <v>83</v>
      </c>
      <c r="L253" s="10" t="n">
        <f aca="false">IF(COUNTIFS($A$2:$A$421,"45000",$E$2:$E$421,E253,$G$2:$G$421,"&lt;&gt;")=0,"",SUMIFS($G$2:$G$421,$A$2:$A$421,"45000",$E$2:$E$421,E253))</f>
        <v>24</v>
      </c>
      <c r="M253" s="10" t="n">
        <f aca="false">IF(COUNTIFS($A$2:$A$421,"00000",$E$2:$E$421,E253,$G$2:$G$421,"&lt;&gt;")=0,"",SUMIFS($G$2:$G$421,$A$2:$A$421,"00000",$E$2:$E$421,E253))</f>
        <v>22.9</v>
      </c>
      <c r="N253" s="8" t="str">
        <f aca="false">IF(C253&lt;&gt;"County","Not rated",IF(K253="Not rated","Not rated",IF(OR(G253="",L253=""),"No data",IF(ABS(G253-L253)/L253&lt;Tolerance,"Similar",IF((G253&gt;L253)=(K253="Higher is better"),"Better","Worse")))))</f>
        <v>Worse</v>
      </c>
      <c r="O253" s="8" t="str">
        <f aca="false">IF(C253="Nation","Not rated",IF(K253="Not rated","Not rated",IF(OR(G253="",M253=""),"No data",IF(ABS(G253-M253)/M253&lt;Tolerance,"Similar",IF((G253&gt;M253)=(K253="Higher is better"),"Better","Worse")))))</f>
        <v>Worse</v>
      </c>
    </row>
    <row r="254" customFormat="false" ht="15" hidden="false" customHeight="false" outlineLevel="0" collapsed="false">
      <c r="A254" s="7" t="s">
        <v>32</v>
      </c>
      <c r="B254" s="8" t="s">
        <v>33</v>
      </c>
      <c r="C254" s="8" t="s">
        <v>34</v>
      </c>
      <c r="D254" s="8" t="s">
        <v>124</v>
      </c>
      <c r="E254" s="8" t="s">
        <v>130</v>
      </c>
      <c r="F254" s="8" t="s">
        <v>131</v>
      </c>
      <c r="G254" s="10" t="n">
        <v>18.11</v>
      </c>
      <c r="H254" s="8" t="s">
        <v>68</v>
      </c>
      <c r="I254" s="8" t="s">
        <v>93</v>
      </c>
      <c r="J254" s="8" t="s">
        <v>127</v>
      </c>
      <c r="K254" s="8" t="s">
        <v>83</v>
      </c>
      <c r="L254" s="10" t="n">
        <f aca="false">IF(COUNTIFS($A$2:$A$421,"45000",$E$2:$E$421,E254,$G$2:$G$421,"&lt;&gt;")=0,"",SUMIFS($G$2:$G$421,$A$2:$A$421,"45000",$E$2:$E$421,E254))</f>
        <v>18.13</v>
      </c>
      <c r="M254" s="10" t="n">
        <f aca="false">IF(COUNTIFS($A$2:$A$421,"00000",$E$2:$E$421,E254,$G$2:$G$421,"&lt;&gt;")=0,"",SUMIFS($G$2:$G$421,$A$2:$A$421,"00000",$E$2:$E$421,E254))</f>
        <v>18.11</v>
      </c>
      <c r="N254" s="8" t="str">
        <f aca="false">IF(C254&lt;&gt;"County","Not rated",IF(K254="Not rated","Not rated",IF(OR(G254="",L254=""),"No data",IF(ABS(G254-L254)/L254&lt;Tolerance,"Similar",IF((G254&gt;L254)=(K254="Higher is better"),"Better","Worse")))))</f>
        <v>Not rated</v>
      </c>
      <c r="O254" s="8" t="str">
        <f aca="false">IF(C254="Nation","Not rated",IF(K254="Not rated","Not rated",IF(OR(G254="",M254=""),"No data",IF(ABS(G254-M254)/M254&lt;Tolerance,"Similar",IF((G254&gt;M254)=(K254="Higher is better"),"Better","Worse")))))</f>
        <v>Not rated</v>
      </c>
    </row>
    <row r="255" customFormat="false" ht="15" hidden="false" customHeight="false" outlineLevel="0" collapsed="false">
      <c r="A255" s="7" t="s">
        <v>42</v>
      </c>
      <c r="B255" s="8" t="s">
        <v>43</v>
      </c>
      <c r="C255" s="8" t="s">
        <v>44</v>
      </c>
      <c r="D255" s="8" t="s">
        <v>124</v>
      </c>
      <c r="E255" s="8" t="s">
        <v>130</v>
      </c>
      <c r="F255" s="8" t="s">
        <v>131</v>
      </c>
      <c r="G255" s="10" t="n">
        <v>18.13</v>
      </c>
      <c r="H255" s="8" t="s">
        <v>68</v>
      </c>
      <c r="I255" s="8" t="s">
        <v>93</v>
      </c>
      <c r="J255" s="8" t="s">
        <v>127</v>
      </c>
      <c r="K255" s="8" t="s">
        <v>83</v>
      </c>
      <c r="L255" s="10" t="n">
        <f aca="false">IF(COUNTIFS($A$2:$A$421,"45000",$E$2:$E$421,E255,$G$2:$G$421,"&lt;&gt;")=0,"",SUMIFS($G$2:$G$421,$A$2:$A$421,"45000",$E$2:$E$421,E255))</f>
        <v>18.13</v>
      </c>
      <c r="M255" s="10" t="n">
        <f aca="false">IF(COUNTIFS($A$2:$A$421,"00000",$E$2:$E$421,E255,$G$2:$G$421,"&lt;&gt;")=0,"",SUMIFS($G$2:$G$421,$A$2:$A$421,"00000",$E$2:$E$421,E255))</f>
        <v>18.11</v>
      </c>
      <c r="N255" s="8" t="str">
        <f aca="false">IF(C255&lt;&gt;"County","Not rated",IF(K255="Not rated","Not rated",IF(OR(G255="",L255=""),"No data",IF(ABS(G255-L255)/L255&lt;Tolerance,"Similar",IF((G255&gt;L255)=(K255="Higher is better"),"Better","Worse")))))</f>
        <v>Not rated</v>
      </c>
      <c r="O255" s="8" t="str">
        <f aca="false">IF(C255="Nation","Not rated",IF(K255="Not rated","Not rated",IF(OR(G255="",M255=""),"No data",IF(ABS(G255-M255)/M255&lt;Tolerance,"Similar",IF((G255&gt;M255)=(K255="Higher is better"),"Better","Worse")))))</f>
        <v>Similar</v>
      </c>
    </row>
    <row r="256" customFormat="false" ht="15" hidden="false" customHeight="false" outlineLevel="0" collapsed="false">
      <c r="A256" s="7" t="s">
        <v>45</v>
      </c>
      <c r="B256" s="8" t="s">
        <v>46</v>
      </c>
      <c r="C256" s="8" t="s">
        <v>47</v>
      </c>
      <c r="D256" s="8" t="s">
        <v>124</v>
      </c>
      <c r="E256" s="8" t="s">
        <v>130</v>
      </c>
      <c r="F256" s="8" t="s">
        <v>131</v>
      </c>
      <c r="G256" s="10" t="n">
        <v>16.08</v>
      </c>
      <c r="H256" s="8" t="s">
        <v>68</v>
      </c>
      <c r="I256" s="8" t="s">
        <v>93</v>
      </c>
      <c r="J256" s="8" t="s">
        <v>127</v>
      </c>
      <c r="K256" s="8" t="s">
        <v>83</v>
      </c>
      <c r="L256" s="10" t="n">
        <f aca="false">IF(COUNTIFS($A$2:$A$421,"45000",$E$2:$E$421,E256,$G$2:$G$421,"&lt;&gt;")=0,"",SUMIFS($G$2:$G$421,$A$2:$A$421,"45000",$E$2:$E$421,E256))</f>
        <v>18.13</v>
      </c>
      <c r="M256" s="10" t="n">
        <f aca="false">IF(COUNTIFS($A$2:$A$421,"00000",$E$2:$E$421,E256,$G$2:$G$421,"&lt;&gt;")=0,"",SUMIFS($G$2:$G$421,$A$2:$A$421,"00000",$E$2:$E$421,E256))</f>
        <v>18.11</v>
      </c>
      <c r="N256" s="8" t="str">
        <f aca="false">IF(C256&lt;&gt;"County","Not rated",IF(K256="Not rated","Not rated",IF(OR(G256="",L256=""),"No data",IF(ABS(G256-L256)/L256&lt;Tolerance,"Similar",IF((G256&gt;L256)=(K256="Higher is better"),"Better","Worse")))))</f>
        <v>Better</v>
      </c>
      <c r="O256" s="8" t="str">
        <f aca="false">IF(C256="Nation","Not rated",IF(K256="Not rated","Not rated",IF(OR(G256="",M256=""),"No data",IF(ABS(G256-M256)/M256&lt;Tolerance,"Similar",IF((G256&gt;M256)=(K256="Higher is better"),"Better","Worse")))))</f>
        <v>Better</v>
      </c>
    </row>
    <row r="257" customFormat="false" ht="15" hidden="false" customHeight="false" outlineLevel="0" collapsed="false">
      <c r="A257" s="7" t="s">
        <v>48</v>
      </c>
      <c r="B257" s="8" t="s">
        <v>49</v>
      </c>
      <c r="C257" s="8" t="s">
        <v>47</v>
      </c>
      <c r="D257" s="8" t="s">
        <v>124</v>
      </c>
      <c r="E257" s="8" t="s">
        <v>130</v>
      </c>
      <c r="F257" s="8" t="s">
        <v>131</v>
      </c>
      <c r="G257" s="10" t="n">
        <v>17.49</v>
      </c>
      <c r="H257" s="8" t="s">
        <v>68</v>
      </c>
      <c r="I257" s="8" t="s">
        <v>93</v>
      </c>
      <c r="J257" s="8" t="s">
        <v>127</v>
      </c>
      <c r="K257" s="8" t="s">
        <v>83</v>
      </c>
      <c r="L257" s="10" t="n">
        <f aca="false">IF(COUNTIFS($A$2:$A$421,"45000",$E$2:$E$421,E257,$G$2:$G$421,"&lt;&gt;")=0,"",SUMIFS($G$2:$G$421,$A$2:$A$421,"45000",$E$2:$E$421,E257))</f>
        <v>18.13</v>
      </c>
      <c r="M257" s="10" t="n">
        <f aca="false">IF(COUNTIFS($A$2:$A$421,"00000",$E$2:$E$421,E257,$G$2:$G$421,"&lt;&gt;")=0,"",SUMIFS($G$2:$G$421,$A$2:$A$421,"00000",$E$2:$E$421,E257))</f>
        <v>18.11</v>
      </c>
      <c r="N257" s="8" t="str">
        <f aca="false">IF(C257&lt;&gt;"County","Not rated",IF(K257="Not rated","Not rated",IF(OR(G257="",L257=""),"No data",IF(ABS(G257-L257)/L257&lt;Tolerance,"Similar",IF((G257&gt;L257)=(K257="Higher is better"),"Better","Worse")))))</f>
        <v>Similar</v>
      </c>
      <c r="O257" s="8" t="str">
        <f aca="false">IF(C257="Nation","Not rated",IF(K257="Not rated","Not rated",IF(OR(G257="",M257=""),"No data",IF(ABS(G257-M257)/M257&lt;Tolerance,"Similar",IF((G257&gt;M257)=(K257="Higher is better"),"Better","Worse")))))</f>
        <v>Similar</v>
      </c>
    </row>
    <row r="258" customFormat="false" ht="15" hidden="false" customHeight="false" outlineLevel="0" collapsed="false">
      <c r="A258" s="7" t="s">
        <v>50</v>
      </c>
      <c r="B258" s="8" t="s">
        <v>51</v>
      </c>
      <c r="C258" s="8" t="s">
        <v>47</v>
      </c>
      <c r="D258" s="8" t="s">
        <v>124</v>
      </c>
      <c r="E258" s="8" t="s">
        <v>130</v>
      </c>
      <c r="F258" s="8" t="s">
        <v>131</v>
      </c>
      <c r="G258" s="10" t="n">
        <v>15.93</v>
      </c>
      <c r="H258" s="8" t="s">
        <v>68</v>
      </c>
      <c r="I258" s="8" t="s">
        <v>93</v>
      </c>
      <c r="J258" s="8" t="s">
        <v>127</v>
      </c>
      <c r="K258" s="8" t="s">
        <v>83</v>
      </c>
      <c r="L258" s="10" t="n">
        <f aca="false">IF(COUNTIFS($A$2:$A$421,"45000",$E$2:$E$421,E258,$G$2:$G$421,"&lt;&gt;")=0,"",SUMIFS($G$2:$G$421,$A$2:$A$421,"45000",$E$2:$E$421,E258))</f>
        <v>18.13</v>
      </c>
      <c r="M258" s="10" t="n">
        <f aca="false">IF(COUNTIFS($A$2:$A$421,"00000",$E$2:$E$421,E258,$G$2:$G$421,"&lt;&gt;")=0,"",SUMIFS($G$2:$G$421,$A$2:$A$421,"00000",$E$2:$E$421,E258))</f>
        <v>18.11</v>
      </c>
      <c r="N258" s="8" t="str">
        <f aca="false">IF(C258&lt;&gt;"County","Not rated",IF(K258="Not rated","Not rated",IF(OR(G258="",L258=""),"No data",IF(ABS(G258-L258)/L258&lt;Tolerance,"Similar",IF((G258&gt;L258)=(K258="Higher is better"),"Better","Worse")))))</f>
        <v>Better</v>
      </c>
      <c r="O258" s="8" t="str">
        <f aca="false">IF(C258="Nation","Not rated",IF(K258="Not rated","Not rated",IF(OR(G258="",M258=""),"No data",IF(ABS(G258-M258)/M258&lt;Tolerance,"Similar",IF((G258&gt;M258)=(K258="Higher is better"),"Better","Worse")))))</f>
        <v>Better</v>
      </c>
    </row>
    <row r="259" customFormat="false" ht="15" hidden="false" customHeight="false" outlineLevel="0" collapsed="false">
      <c r="A259" s="7" t="s">
        <v>52</v>
      </c>
      <c r="B259" s="8" t="s">
        <v>53</v>
      </c>
      <c r="C259" s="8" t="s">
        <v>47</v>
      </c>
      <c r="D259" s="8" t="s">
        <v>124</v>
      </c>
      <c r="E259" s="8" t="s">
        <v>130</v>
      </c>
      <c r="F259" s="8" t="s">
        <v>131</v>
      </c>
      <c r="G259" s="10" t="n">
        <v>16.64</v>
      </c>
      <c r="H259" s="8" t="s">
        <v>68</v>
      </c>
      <c r="I259" s="8" t="s">
        <v>93</v>
      </c>
      <c r="J259" s="8" t="s">
        <v>127</v>
      </c>
      <c r="K259" s="8" t="s">
        <v>83</v>
      </c>
      <c r="L259" s="10" t="n">
        <f aca="false">IF(COUNTIFS($A$2:$A$421,"45000",$E$2:$E$421,E259,$G$2:$G$421,"&lt;&gt;")=0,"",SUMIFS($G$2:$G$421,$A$2:$A$421,"45000",$E$2:$E$421,E259))</f>
        <v>18.13</v>
      </c>
      <c r="M259" s="10" t="n">
        <f aca="false">IF(COUNTIFS($A$2:$A$421,"00000",$E$2:$E$421,E259,$G$2:$G$421,"&lt;&gt;")=0,"",SUMIFS($G$2:$G$421,$A$2:$A$421,"00000",$E$2:$E$421,E259))</f>
        <v>18.11</v>
      </c>
      <c r="N259" s="8" t="str">
        <f aca="false">IF(C259&lt;&gt;"County","Not rated",IF(K259="Not rated","Not rated",IF(OR(G259="",L259=""),"No data",IF(ABS(G259-L259)/L259&lt;Tolerance,"Similar",IF((G259&gt;L259)=(K259="Higher is better"),"Better","Worse")))))</f>
        <v>Better</v>
      </c>
      <c r="O259" s="8" t="str">
        <f aca="false">IF(C259="Nation","Not rated",IF(K259="Not rated","Not rated",IF(OR(G259="",M259=""),"No data",IF(ABS(G259-M259)/M259&lt;Tolerance,"Similar",IF((G259&gt;M259)=(K259="Higher is better"),"Better","Worse")))))</f>
        <v>Better</v>
      </c>
    </row>
    <row r="260" customFormat="false" ht="15" hidden="false" customHeight="false" outlineLevel="0" collapsed="false">
      <c r="A260" s="7" t="s">
        <v>54</v>
      </c>
      <c r="B260" s="8" t="s">
        <v>55</v>
      </c>
      <c r="C260" s="8" t="s">
        <v>47</v>
      </c>
      <c r="D260" s="8" t="s">
        <v>124</v>
      </c>
      <c r="E260" s="8" t="s">
        <v>130</v>
      </c>
      <c r="F260" s="8" t="s">
        <v>131</v>
      </c>
      <c r="G260" s="10" t="n">
        <v>14.48</v>
      </c>
      <c r="H260" s="8" t="s">
        <v>68</v>
      </c>
      <c r="I260" s="8" t="s">
        <v>93</v>
      </c>
      <c r="J260" s="8" t="s">
        <v>127</v>
      </c>
      <c r="K260" s="8" t="s">
        <v>83</v>
      </c>
      <c r="L260" s="10" t="n">
        <f aca="false">IF(COUNTIFS($A$2:$A$421,"45000",$E$2:$E$421,E260,$G$2:$G$421,"&lt;&gt;")=0,"",SUMIFS($G$2:$G$421,$A$2:$A$421,"45000",$E$2:$E$421,E260))</f>
        <v>18.13</v>
      </c>
      <c r="M260" s="10" t="n">
        <f aca="false">IF(COUNTIFS($A$2:$A$421,"00000",$E$2:$E$421,E260,$G$2:$G$421,"&lt;&gt;")=0,"",SUMIFS($G$2:$G$421,$A$2:$A$421,"00000",$E$2:$E$421,E260))</f>
        <v>18.11</v>
      </c>
      <c r="N260" s="8" t="str">
        <f aca="false">IF(C260&lt;&gt;"County","Not rated",IF(K260="Not rated","Not rated",IF(OR(G260="",L260=""),"No data",IF(ABS(G260-L260)/L260&lt;Tolerance,"Similar",IF((G260&gt;L260)=(K260="Higher is better"),"Better","Worse")))))</f>
        <v>Better</v>
      </c>
      <c r="O260" s="8" t="str">
        <f aca="false">IF(C260="Nation","Not rated",IF(K260="Not rated","Not rated",IF(OR(G260="",M260=""),"No data",IF(ABS(G260-M260)/M260&lt;Tolerance,"Similar",IF((G260&gt;M260)=(K260="Higher is better"),"Better","Worse")))))</f>
        <v>Better</v>
      </c>
    </row>
    <row r="261" customFormat="false" ht="15" hidden="false" customHeight="false" outlineLevel="0" collapsed="false">
      <c r="A261" s="7" t="s">
        <v>56</v>
      </c>
      <c r="B261" s="8" t="s">
        <v>57</v>
      </c>
      <c r="C261" s="8" t="s">
        <v>47</v>
      </c>
      <c r="D261" s="8" t="s">
        <v>124</v>
      </c>
      <c r="E261" s="8" t="s">
        <v>130</v>
      </c>
      <c r="F261" s="8" t="s">
        <v>131</v>
      </c>
      <c r="G261" s="10" t="n">
        <v>16.03</v>
      </c>
      <c r="H261" s="8" t="s">
        <v>68</v>
      </c>
      <c r="I261" s="8" t="s">
        <v>93</v>
      </c>
      <c r="J261" s="8" t="s">
        <v>127</v>
      </c>
      <c r="K261" s="8" t="s">
        <v>83</v>
      </c>
      <c r="L261" s="10" t="n">
        <f aca="false">IF(COUNTIFS($A$2:$A$421,"45000",$E$2:$E$421,E261,$G$2:$G$421,"&lt;&gt;")=0,"",SUMIFS($G$2:$G$421,$A$2:$A$421,"45000",$E$2:$E$421,E261))</f>
        <v>18.13</v>
      </c>
      <c r="M261" s="10" t="n">
        <f aca="false">IF(COUNTIFS($A$2:$A$421,"00000",$E$2:$E$421,E261,$G$2:$G$421,"&lt;&gt;")=0,"",SUMIFS($G$2:$G$421,$A$2:$A$421,"00000",$E$2:$E$421,E261))</f>
        <v>18.11</v>
      </c>
      <c r="N261" s="8" t="str">
        <f aca="false">IF(C261&lt;&gt;"County","Not rated",IF(K261="Not rated","Not rated",IF(OR(G261="",L261=""),"No data",IF(ABS(G261-L261)/L261&lt;Tolerance,"Similar",IF((G261&gt;L261)=(K261="Higher is better"),"Better","Worse")))))</f>
        <v>Better</v>
      </c>
      <c r="O261" s="8" t="str">
        <f aca="false">IF(C261="Nation","Not rated",IF(K261="Not rated","Not rated",IF(OR(G261="",M261=""),"No data",IF(ABS(G261-M261)/M261&lt;Tolerance,"Similar",IF((G261&gt;M261)=(K261="Higher is better"),"Better","Worse")))))</f>
        <v>Better</v>
      </c>
    </row>
    <row r="262" customFormat="false" ht="15" hidden="false" customHeight="false" outlineLevel="0" collapsed="false">
      <c r="A262" s="7" t="s">
        <v>58</v>
      </c>
      <c r="B262" s="8" t="s">
        <v>59</v>
      </c>
      <c r="C262" s="8" t="s">
        <v>47</v>
      </c>
      <c r="D262" s="8" t="s">
        <v>124</v>
      </c>
      <c r="E262" s="8" t="s">
        <v>130</v>
      </c>
      <c r="F262" s="8" t="s">
        <v>131</v>
      </c>
      <c r="G262" s="10" t="n">
        <v>16.28</v>
      </c>
      <c r="H262" s="8" t="s">
        <v>68</v>
      </c>
      <c r="I262" s="8" t="s">
        <v>93</v>
      </c>
      <c r="J262" s="8" t="s">
        <v>127</v>
      </c>
      <c r="K262" s="8" t="s">
        <v>83</v>
      </c>
      <c r="L262" s="10" t="n">
        <f aca="false">IF(COUNTIFS($A$2:$A$421,"45000",$E$2:$E$421,E262,$G$2:$G$421,"&lt;&gt;")=0,"",SUMIFS($G$2:$G$421,$A$2:$A$421,"45000",$E$2:$E$421,E262))</f>
        <v>18.13</v>
      </c>
      <c r="M262" s="10" t="n">
        <f aca="false">IF(COUNTIFS($A$2:$A$421,"00000",$E$2:$E$421,E262,$G$2:$G$421,"&lt;&gt;")=0,"",SUMIFS($G$2:$G$421,$A$2:$A$421,"00000",$E$2:$E$421,E262))</f>
        <v>18.11</v>
      </c>
      <c r="N262" s="8" t="str">
        <f aca="false">IF(C262&lt;&gt;"County","Not rated",IF(K262="Not rated","Not rated",IF(OR(G262="",L262=""),"No data",IF(ABS(G262-L262)/L262&lt;Tolerance,"Similar",IF((G262&gt;L262)=(K262="Higher is better"),"Better","Worse")))))</f>
        <v>Better</v>
      </c>
      <c r="O262" s="8" t="str">
        <f aca="false">IF(C262="Nation","Not rated",IF(K262="Not rated","Not rated",IF(OR(G262="",M262=""),"No data",IF(ABS(G262-M262)/M262&lt;Tolerance,"Similar",IF((G262&gt;M262)=(K262="Higher is better"),"Better","Worse")))))</f>
        <v>Better</v>
      </c>
    </row>
    <row r="263" customFormat="false" ht="15" hidden="false" customHeight="false" outlineLevel="0" collapsed="false">
      <c r="A263" s="7" t="s">
        <v>60</v>
      </c>
      <c r="B263" s="8" t="s">
        <v>61</v>
      </c>
      <c r="C263" s="8" t="s">
        <v>47</v>
      </c>
      <c r="D263" s="8" t="s">
        <v>124</v>
      </c>
      <c r="E263" s="8" t="s">
        <v>130</v>
      </c>
      <c r="F263" s="8" t="s">
        <v>131</v>
      </c>
      <c r="G263" s="10" t="n">
        <v>16.9</v>
      </c>
      <c r="H263" s="8" t="s">
        <v>68</v>
      </c>
      <c r="I263" s="8" t="s">
        <v>93</v>
      </c>
      <c r="J263" s="8" t="s">
        <v>127</v>
      </c>
      <c r="K263" s="8" t="s">
        <v>83</v>
      </c>
      <c r="L263" s="10" t="n">
        <f aca="false">IF(COUNTIFS($A$2:$A$421,"45000",$E$2:$E$421,E263,$G$2:$G$421,"&lt;&gt;")=0,"",SUMIFS($G$2:$G$421,$A$2:$A$421,"45000",$E$2:$E$421,E263))</f>
        <v>18.13</v>
      </c>
      <c r="M263" s="10" t="n">
        <f aca="false">IF(COUNTIFS($A$2:$A$421,"00000",$E$2:$E$421,E263,$G$2:$G$421,"&lt;&gt;")=0,"",SUMIFS($G$2:$G$421,$A$2:$A$421,"00000",$E$2:$E$421,E263))</f>
        <v>18.11</v>
      </c>
      <c r="N263" s="8" t="str">
        <f aca="false">IF(C263&lt;&gt;"County","Not rated",IF(K263="Not rated","Not rated",IF(OR(G263="",L263=""),"No data",IF(ABS(G263-L263)/L263&lt;Tolerance,"Similar",IF((G263&gt;L263)=(K263="Higher is better"),"Better","Worse")))))</f>
        <v>Better</v>
      </c>
      <c r="O263" s="8" t="str">
        <f aca="false">IF(C263="Nation","Not rated",IF(K263="Not rated","Not rated",IF(OR(G263="",M263=""),"No data",IF(ABS(G263-M263)/M263&lt;Tolerance,"Similar",IF((G263&gt;M263)=(K263="Higher is better"),"Better","Worse")))))</f>
        <v>Better</v>
      </c>
    </row>
    <row r="264" customFormat="false" ht="15" hidden="false" customHeight="false" outlineLevel="0" collapsed="false">
      <c r="A264" s="7" t="s">
        <v>62</v>
      </c>
      <c r="B264" s="8" t="s">
        <v>63</v>
      </c>
      <c r="C264" s="8" t="s">
        <v>47</v>
      </c>
      <c r="D264" s="8" t="s">
        <v>124</v>
      </c>
      <c r="E264" s="8" t="s">
        <v>130</v>
      </c>
      <c r="F264" s="8" t="s">
        <v>131</v>
      </c>
      <c r="G264" s="10" t="n">
        <v>16.02</v>
      </c>
      <c r="H264" s="8" t="s">
        <v>68</v>
      </c>
      <c r="I264" s="8" t="s">
        <v>93</v>
      </c>
      <c r="J264" s="8" t="s">
        <v>127</v>
      </c>
      <c r="K264" s="8" t="s">
        <v>83</v>
      </c>
      <c r="L264" s="10" t="n">
        <f aca="false">IF(COUNTIFS($A$2:$A$421,"45000",$E$2:$E$421,E264,$G$2:$G$421,"&lt;&gt;")=0,"",SUMIFS($G$2:$G$421,$A$2:$A$421,"45000",$E$2:$E$421,E264))</f>
        <v>18.13</v>
      </c>
      <c r="M264" s="10" t="n">
        <f aca="false">IF(COUNTIFS($A$2:$A$421,"00000",$E$2:$E$421,E264,$G$2:$G$421,"&lt;&gt;")=0,"",SUMIFS($G$2:$G$421,$A$2:$A$421,"00000",$E$2:$E$421,E264))</f>
        <v>18.11</v>
      </c>
      <c r="N264" s="8" t="str">
        <f aca="false">IF(C264&lt;&gt;"County","Not rated",IF(K264="Not rated","Not rated",IF(OR(G264="",L264=""),"No data",IF(ABS(G264-L264)/L264&lt;Tolerance,"Similar",IF((G264&gt;L264)=(K264="Higher is better"),"Better","Worse")))))</f>
        <v>Better</v>
      </c>
      <c r="O264" s="8" t="str">
        <f aca="false">IF(C264="Nation","Not rated",IF(K264="Not rated","Not rated",IF(OR(G264="",M264=""),"No data",IF(ABS(G264-M264)/M264&lt;Tolerance,"Similar",IF((G264&gt;M264)=(K264="Higher is better"),"Better","Worse")))))</f>
        <v>Better</v>
      </c>
    </row>
    <row r="265" customFormat="false" ht="15" hidden="false" customHeight="false" outlineLevel="0" collapsed="false">
      <c r="A265" s="7" t="s">
        <v>64</v>
      </c>
      <c r="B265" s="8" t="s">
        <v>65</v>
      </c>
      <c r="C265" s="8" t="s">
        <v>47</v>
      </c>
      <c r="D265" s="8" t="s">
        <v>124</v>
      </c>
      <c r="E265" s="8" t="s">
        <v>130</v>
      </c>
      <c r="F265" s="8" t="s">
        <v>131</v>
      </c>
      <c r="G265" s="10" t="n">
        <v>14.19</v>
      </c>
      <c r="H265" s="8" t="s">
        <v>68</v>
      </c>
      <c r="I265" s="8" t="s">
        <v>93</v>
      </c>
      <c r="J265" s="8" t="s">
        <v>127</v>
      </c>
      <c r="K265" s="8" t="s">
        <v>83</v>
      </c>
      <c r="L265" s="10" t="n">
        <f aca="false">IF(COUNTIFS($A$2:$A$421,"45000",$E$2:$E$421,E265,$G$2:$G$421,"&lt;&gt;")=0,"",SUMIFS($G$2:$G$421,$A$2:$A$421,"45000",$E$2:$E$421,E265))</f>
        <v>18.13</v>
      </c>
      <c r="M265" s="10" t="n">
        <f aca="false">IF(COUNTIFS($A$2:$A$421,"00000",$E$2:$E$421,E265,$G$2:$G$421,"&lt;&gt;")=0,"",SUMIFS($G$2:$G$421,$A$2:$A$421,"00000",$E$2:$E$421,E265))</f>
        <v>18.11</v>
      </c>
      <c r="N265" s="8" t="str">
        <f aca="false">IF(C265&lt;&gt;"County","Not rated",IF(K265="Not rated","Not rated",IF(OR(G265="",L265=""),"No data",IF(ABS(G265-L265)/L265&lt;Tolerance,"Similar",IF((G265&gt;L265)=(K265="Higher is better"),"Better","Worse")))))</f>
        <v>Better</v>
      </c>
      <c r="O265" s="8" t="str">
        <f aca="false">IF(C265="Nation","Not rated",IF(K265="Not rated","Not rated",IF(OR(G265="",M265=""),"No data",IF(ABS(G265-M265)/M265&lt;Tolerance,"Similar",IF((G265&gt;M265)=(K265="Higher is better"),"Better","Worse")))))</f>
        <v>Better</v>
      </c>
    </row>
    <row r="266" customFormat="false" ht="15" hidden="false" customHeight="false" outlineLevel="0" collapsed="false">
      <c r="A266" s="7" t="s">
        <v>32</v>
      </c>
      <c r="B266" s="8" t="s">
        <v>33</v>
      </c>
      <c r="C266" s="8" t="s">
        <v>34</v>
      </c>
      <c r="D266" s="8" t="s">
        <v>124</v>
      </c>
      <c r="E266" s="8" t="s">
        <v>132</v>
      </c>
      <c r="F266" s="8" t="s">
        <v>133</v>
      </c>
      <c r="G266" s="10" t="n">
        <v>33.01</v>
      </c>
      <c r="H266" s="8" t="s">
        <v>68</v>
      </c>
      <c r="I266" s="8" t="s">
        <v>77</v>
      </c>
      <c r="J266" s="8" t="s">
        <v>127</v>
      </c>
      <c r="K266" s="8" t="s">
        <v>83</v>
      </c>
      <c r="L266" s="10" t="n">
        <f aca="false">IF(COUNTIFS($A$2:$A$421,"45000",$E$2:$E$421,E266,$G$2:$G$421,"&lt;&gt;")=0,"",SUMIFS($G$2:$G$421,$A$2:$A$421,"45000",$E$2:$E$421,E266))</f>
        <v>34.69</v>
      </c>
      <c r="M266" s="10" t="n">
        <f aca="false">IF(COUNTIFS($A$2:$A$421,"00000",$E$2:$E$421,E266,$G$2:$G$421,"&lt;&gt;")=0,"",SUMIFS($G$2:$G$421,$A$2:$A$421,"00000",$E$2:$E$421,E266))</f>
        <v>33.01</v>
      </c>
      <c r="N266" s="8" t="str">
        <f aca="false">IF(C266&lt;&gt;"County","Not rated",IF(K266="Not rated","Not rated",IF(OR(G266="",L266=""),"No data",IF(ABS(G266-L266)/L266&lt;Tolerance,"Similar",IF((G266&gt;L266)=(K266="Higher is better"),"Better","Worse")))))</f>
        <v>Not rated</v>
      </c>
      <c r="O266" s="8" t="str">
        <f aca="false">IF(C266="Nation","Not rated",IF(K266="Not rated","Not rated",IF(OR(G266="",M266=""),"No data",IF(ABS(G266-M266)/M266&lt;Tolerance,"Similar",IF((G266&gt;M266)=(K266="Higher is better"),"Better","Worse")))))</f>
        <v>Not rated</v>
      </c>
    </row>
    <row r="267" customFormat="false" ht="15" hidden="false" customHeight="false" outlineLevel="0" collapsed="false">
      <c r="A267" s="7" t="s">
        <v>42</v>
      </c>
      <c r="B267" s="8" t="s">
        <v>43</v>
      </c>
      <c r="C267" s="8" t="s">
        <v>44</v>
      </c>
      <c r="D267" s="8" t="s">
        <v>124</v>
      </c>
      <c r="E267" s="8" t="s">
        <v>132</v>
      </c>
      <c r="F267" s="8" t="s">
        <v>133</v>
      </c>
      <c r="G267" s="10" t="n">
        <v>34.69</v>
      </c>
      <c r="H267" s="8" t="s">
        <v>68</v>
      </c>
      <c r="I267" s="8" t="s">
        <v>77</v>
      </c>
      <c r="J267" s="8" t="s">
        <v>127</v>
      </c>
      <c r="K267" s="8" t="s">
        <v>83</v>
      </c>
      <c r="L267" s="10" t="n">
        <f aca="false">IF(COUNTIFS($A$2:$A$421,"45000",$E$2:$E$421,E267,$G$2:$G$421,"&lt;&gt;")=0,"",SUMIFS($G$2:$G$421,$A$2:$A$421,"45000",$E$2:$E$421,E267))</f>
        <v>34.69</v>
      </c>
      <c r="M267" s="10" t="n">
        <f aca="false">IF(COUNTIFS($A$2:$A$421,"00000",$E$2:$E$421,E267,$G$2:$G$421,"&lt;&gt;")=0,"",SUMIFS($G$2:$G$421,$A$2:$A$421,"00000",$E$2:$E$421,E267))</f>
        <v>33.01</v>
      </c>
      <c r="N267" s="8" t="str">
        <f aca="false">IF(C267&lt;&gt;"County","Not rated",IF(K267="Not rated","Not rated",IF(OR(G267="",L267=""),"No data",IF(ABS(G267-L267)/L267&lt;Tolerance,"Similar",IF((G267&gt;L267)=(K267="Higher is better"),"Better","Worse")))))</f>
        <v>Not rated</v>
      </c>
      <c r="O267" s="8" t="str">
        <f aca="false">IF(C267="Nation","Not rated",IF(K267="Not rated","Not rated",IF(OR(G267="",M267=""),"No data",IF(ABS(G267-M267)/M267&lt;Tolerance,"Similar",IF((G267&gt;M267)=(K267="Higher is better"),"Better","Worse")))))</f>
        <v>Worse</v>
      </c>
    </row>
    <row r="268" customFormat="false" ht="15" hidden="false" customHeight="false" outlineLevel="0" collapsed="false">
      <c r="A268" s="7" t="s">
        <v>45</v>
      </c>
      <c r="B268" s="8" t="s">
        <v>46</v>
      </c>
      <c r="C268" s="8" t="s">
        <v>47</v>
      </c>
      <c r="D268" s="8" t="s">
        <v>124</v>
      </c>
      <c r="E268" s="8" t="s">
        <v>132</v>
      </c>
      <c r="F268" s="8" t="s">
        <v>133</v>
      </c>
      <c r="G268" s="10" t="n">
        <v>37.4</v>
      </c>
      <c r="H268" s="8" t="s">
        <v>68</v>
      </c>
      <c r="I268" s="8" t="s">
        <v>77</v>
      </c>
      <c r="J268" s="8" t="s">
        <v>127</v>
      </c>
      <c r="K268" s="8" t="s">
        <v>83</v>
      </c>
      <c r="L268" s="10" t="n">
        <f aca="false">IF(COUNTIFS($A$2:$A$421,"45000",$E$2:$E$421,E268,$G$2:$G$421,"&lt;&gt;")=0,"",SUMIFS($G$2:$G$421,$A$2:$A$421,"45000",$E$2:$E$421,E268))</f>
        <v>34.69</v>
      </c>
      <c r="M268" s="10" t="n">
        <f aca="false">IF(COUNTIFS($A$2:$A$421,"00000",$E$2:$E$421,E268,$G$2:$G$421,"&lt;&gt;")=0,"",SUMIFS($G$2:$G$421,$A$2:$A$421,"00000",$E$2:$E$421,E268))</f>
        <v>33.01</v>
      </c>
      <c r="N268" s="8" t="str">
        <f aca="false">IF(C268&lt;&gt;"County","Not rated",IF(K268="Not rated","Not rated",IF(OR(G268="",L268=""),"No data",IF(ABS(G268-L268)/L268&lt;Tolerance,"Similar",IF((G268&gt;L268)=(K268="Higher is better"),"Better","Worse")))))</f>
        <v>Worse</v>
      </c>
      <c r="O268" s="8" t="str">
        <f aca="false">IF(C268="Nation","Not rated",IF(K268="Not rated","Not rated",IF(OR(G268="",M268=""),"No data",IF(ABS(G268-M268)/M268&lt;Tolerance,"Similar",IF((G268&gt;M268)=(K268="Higher is better"),"Better","Worse")))))</f>
        <v>Worse</v>
      </c>
    </row>
    <row r="269" customFormat="false" ht="15" hidden="false" customHeight="false" outlineLevel="0" collapsed="false">
      <c r="A269" s="7" t="s">
        <v>48</v>
      </c>
      <c r="B269" s="8" t="s">
        <v>49</v>
      </c>
      <c r="C269" s="8" t="s">
        <v>47</v>
      </c>
      <c r="D269" s="8" t="s">
        <v>124</v>
      </c>
      <c r="E269" s="8" t="s">
        <v>132</v>
      </c>
      <c r="F269" s="8" t="s">
        <v>133</v>
      </c>
      <c r="G269" s="10" t="n">
        <v>33.7</v>
      </c>
      <c r="H269" s="8" t="s">
        <v>68</v>
      </c>
      <c r="I269" s="8" t="s">
        <v>77</v>
      </c>
      <c r="J269" s="8" t="s">
        <v>127</v>
      </c>
      <c r="K269" s="8" t="s">
        <v>83</v>
      </c>
      <c r="L269" s="10" t="n">
        <f aca="false">IF(COUNTIFS($A$2:$A$421,"45000",$E$2:$E$421,E269,$G$2:$G$421,"&lt;&gt;")=0,"",SUMIFS($G$2:$G$421,$A$2:$A$421,"45000",$E$2:$E$421,E269))</f>
        <v>34.69</v>
      </c>
      <c r="M269" s="10" t="n">
        <f aca="false">IF(COUNTIFS($A$2:$A$421,"00000",$E$2:$E$421,E269,$G$2:$G$421,"&lt;&gt;")=0,"",SUMIFS($G$2:$G$421,$A$2:$A$421,"00000",$E$2:$E$421,E269))</f>
        <v>33.01</v>
      </c>
      <c r="N269" s="8" t="str">
        <f aca="false">IF(C269&lt;&gt;"County","Not rated",IF(K269="Not rated","Not rated",IF(OR(G269="",L269=""),"No data",IF(ABS(G269-L269)/L269&lt;Tolerance,"Similar",IF((G269&gt;L269)=(K269="Higher is better"),"Better","Worse")))))</f>
        <v>Similar</v>
      </c>
      <c r="O269" s="8" t="str">
        <f aca="false">IF(C269="Nation","Not rated",IF(K269="Not rated","Not rated",IF(OR(G269="",M269=""),"No data",IF(ABS(G269-M269)/M269&lt;Tolerance,"Similar",IF((G269&gt;M269)=(K269="Higher is better"),"Better","Worse")))))</f>
        <v>Similar</v>
      </c>
    </row>
    <row r="270" customFormat="false" ht="15" hidden="false" customHeight="false" outlineLevel="0" collapsed="false">
      <c r="A270" s="7" t="s">
        <v>50</v>
      </c>
      <c r="B270" s="8" t="s">
        <v>51</v>
      </c>
      <c r="C270" s="8" t="s">
        <v>47</v>
      </c>
      <c r="D270" s="8" t="s">
        <v>124</v>
      </c>
      <c r="E270" s="8" t="s">
        <v>132</v>
      </c>
      <c r="F270" s="8" t="s">
        <v>133</v>
      </c>
      <c r="G270" s="10" t="n">
        <v>36.2</v>
      </c>
      <c r="H270" s="8" t="s">
        <v>68</v>
      </c>
      <c r="I270" s="8" t="s">
        <v>77</v>
      </c>
      <c r="J270" s="8" t="s">
        <v>127</v>
      </c>
      <c r="K270" s="8" t="s">
        <v>83</v>
      </c>
      <c r="L270" s="10" t="n">
        <f aca="false">IF(COUNTIFS($A$2:$A$421,"45000",$E$2:$E$421,E270,$G$2:$G$421,"&lt;&gt;")=0,"",SUMIFS($G$2:$G$421,$A$2:$A$421,"45000",$E$2:$E$421,E270))</f>
        <v>34.69</v>
      </c>
      <c r="M270" s="10" t="n">
        <f aca="false">IF(COUNTIFS($A$2:$A$421,"00000",$E$2:$E$421,E270,$G$2:$G$421,"&lt;&gt;")=0,"",SUMIFS($G$2:$G$421,$A$2:$A$421,"00000",$E$2:$E$421,E270))</f>
        <v>33.01</v>
      </c>
      <c r="N270" s="8" t="str">
        <f aca="false">IF(C270&lt;&gt;"County","Not rated",IF(K270="Not rated","Not rated",IF(OR(G270="",L270=""),"No data",IF(ABS(G270-L270)/L270&lt;Tolerance,"Similar",IF((G270&gt;L270)=(K270="Higher is better"),"Better","Worse")))))</f>
        <v>Similar</v>
      </c>
      <c r="O270" s="8" t="str">
        <f aca="false">IF(C270="Nation","Not rated",IF(K270="Not rated","Not rated",IF(OR(G270="",M270=""),"No data",IF(ABS(G270-M270)/M270&lt;Tolerance,"Similar",IF((G270&gt;M270)=(K270="Higher is better"),"Better","Worse")))))</f>
        <v>Worse</v>
      </c>
    </row>
    <row r="271" customFormat="false" ht="15" hidden="false" customHeight="false" outlineLevel="0" collapsed="false">
      <c r="A271" s="7" t="s">
        <v>52</v>
      </c>
      <c r="B271" s="8" t="s">
        <v>53</v>
      </c>
      <c r="C271" s="8" t="s">
        <v>47</v>
      </c>
      <c r="D271" s="8" t="s">
        <v>124</v>
      </c>
      <c r="E271" s="8" t="s">
        <v>132</v>
      </c>
      <c r="F271" s="8" t="s">
        <v>133</v>
      </c>
      <c r="G271" s="10" t="n">
        <v>34.6</v>
      </c>
      <c r="H271" s="8" t="s">
        <v>68</v>
      </c>
      <c r="I271" s="8" t="s">
        <v>77</v>
      </c>
      <c r="J271" s="8" t="s">
        <v>127</v>
      </c>
      <c r="K271" s="8" t="s">
        <v>83</v>
      </c>
      <c r="L271" s="10" t="n">
        <f aca="false">IF(COUNTIFS($A$2:$A$421,"45000",$E$2:$E$421,E271,$G$2:$G$421,"&lt;&gt;")=0,"",SUMIFS($G$2:$G$421,$A$2:$A$421,"45000",$E$2:$E$421,E271))</f>
        <v>34.69</v>
      </c>
      <c r="M271" s="10" t="n">
        <f aca="false">IF(COUNTIFS($A$2:$A$421,"00000",$E$2:$E$421,E271,$G$2:$G$421,"&lt;&gt;")=0,"",SUMIFS($G$2:$G$421,$A$2:$A$421,"00000",$E$2:$E$421,E271))</f>
        <v>33.01</v>
      </c>
      <c r="N271" s="8" t="str">
        <f aca="false">IF(C271&lt;&gt;"County","Not rated",IF(K271="Not rated","Not rated",IF(OR(G271="",L271=""),"No data",IF(ABS(G271-L271)/L271&lt;Tolerance,"Similar",IF((G271&gt;L271)=(K271="Higher is better"),"Better","Worse")))))</f>
        <v>Similar</v>
      </c>
      <c r="O271" s="8" t="str">
        <f aca="false">IF(C271="Nation","Not rated",IF(K271="Not rated","Not rated",IF(OR(G271="",M271=""),"No data",IF(ABS(G271-M271)/M271&lt;Tolerance,"Similar",IF((G271&gt;M271)=(K271="Higher is better"),"Better","Worse")))))</f>
        <v>Similar</v>
      </c>
    </row>
    <row r="272" customFormat="false" ht="15" hidden="false" customHeight="false" outlineLevel="0" collapsed="false">
      <c r="A272" s="7" t="s">
        <v>54</v>
      </c>
      <c r="B272" s="8" t="s">
        <v>55</v>
      </c>
      <c r="C272" s="8" t="s">
        <v>47</v>
      </c>
      <c r="D272" s="8" t="s">
        <v>124</v>
      </c>
      <c r="E272" s="8" t="s">
        <v>132</v>
      </c>
      <c r="F272" s="8" t="s">
        <v>133</v>
      </c>
      <c r="G272" s="10" t="n">
        <v>38</v>
      </c>
      <c r="H272" s="8" t="s">
        <v>68</v>
      </c>
      <c r="I272" s="8" t="s">
        <v>77</v>
      </c>
      <c r="J272" s="8" t="s">
        <v>127</v>
      </c>
      <c r="K272" s="8" t="s">
        <v>83</v>
      </c>
      <c r="L272" s="10" t="n">
        <f aca="false">IF(COUNTIFS($A$2:$A$421,"45000",$E$2:$E$421,E272,$G$2:$G$421,"&lt;&gt;")=0,"",SUMIFS($G$2:$G$421,$A$2:$A$421,"45000",$E$2:$E$421,E272))</f>
        <v>34.69</v>
      </c>
      <c r="M272" s="10" t="n">
        <f aca="false">IF(COUNTIFS($A$2:$A$421,"00000",$E$2:$E$421,E272,$G$2:$G$421,"&lt;&gt;")=0,"",SUMIFS($G$2:$G$421,$A$2:$A$421,"00000",$E$2:$E$421,E272))</f>
        <v>33.01</v>
      </c>
      <c r="N272" s="8" t="str">
        <f aca="false">IF(C272&lt;&gt;"County","Not rated",IF(K272="Not rated","Not rated",IF(OR(G272="",L272=""),"No data",IF(ABS(G272-L272)/L272&lt;Tolerance,"Similar",IF((G272&gt;L272)=(K272="Higher is better"),"Better","Worse")))))</f>
        <v>Worse</v>
      </c>
      <c r="O272" s="8" t="str">
        <f aca="false">IF(C272="Nation","Not rated",IF(K272="Not rated","Not rated",IF(OR(G272="",M272=""),"No data",IF(ABS(G272-M272)/M272&lt;Tolerance,"Similar",IF((G272&gt;M272)=(K272="Higher is better"),"Better","Worse")))))</f>
        <v>Worse</v>
      </c>
    </row>
    <row r="273" customFormat="false" ht="15" hidden="false" customHeight="false" outlineLevel="0" collapsed="false">
      <c r="A273" s="7" t="s">
        <v>56</v>
      </c>
      <c r="B273" s="8" t="s">
        <v>57</v>
      </c>
      <c r="C273" s="8" t="s">
        <v>47</v>
      </c>
      <c r="D273" s="8" t="s">
        <v>124</v>
      </c>
      <c r="E273" s="8" t="s">
        <v>132</v>
      </c>
      <c r="F273" s="8" t="s">
        <v>133</v>
      </c>
      <c r="G273" s="10" t="n">
        <v>36.7</v>
      </c>
      <c r="H273" s="8" t="s">
        <v>68</v>
      </c>
      <c r="I273" s="8" t="s">
        <v>77</v>
      </c>
      <c r="J273" s="8" t="s">
        <v>127</v>
      </c>
      <c r="K273" s="8" t="s">
        <v>83</v>
      </c>
      <c r="L273" s="10" t="n">
        <f aca="false">IF(COUNTIFS($A$2:$A$421,"45000",$E$2:$E$421,E273,$G$2:$G$421,"&lt;&gt;")=0,"",SUMIFS($G$2:$G$421,$A$2:$A$421,"45000",$E$2:$E$421,E273))</f>
        <v>34.69</v>
      </c>
      <c r="M273" s="10" t="n">
        <f aca="false">IF(COUNTIFS($A$2:$A$421,"00000",$E$2:$E$421,E273,$G$2:$G$421,"&lt;&gt;")=0,"",SUMIFS($G$2:$G$421,$A$2:$A$421,"00000",$E$2:$E$421,E273))</f>
        <v>33.01</v>
      </c>
      <c r="N273" s="8" t="str">
        <f aca="false">IF(C273&lt;&gt;"County","Not rated",IF(K273="Not rated","Not rated",IF(OR(G273="",L273=""),"No data",IF(ABS(G273-L273)/L273&lt;Tolerance,"Similar",IF((G273&gt;L273)=(K273="Higher is better"),"Better","Worse")))))</f>
        <v>Worse</v>
      </c>
      <c r="O273" s="8" t="str">
        <f aca="false">IF(C273="Nation","Not rated",IF(K273="Not rated","Not rated",IF(OR(G273="",M273=""),"No data",IF(ABS(G273-M273)/M273&lt;Tolerance,"Similar",IF((G273&gt;M273)=(K273="Higher is better"),"Better","Worse")))))</f>
        <v>Worse</v>
      </c>
    </row>
    <row r="274" customFormat="false" ht="15" hidden="false" customHeight="false" outlineLevel="0" collapsed="false">
      <c r="A274" s="7" t="s">
        <v>58</v>
      </c>
      <c r="B274" s="8" t="s">
        <v>59</v>
      </c>
      <c r="C274" s="8" t="s">
        <v>47</v>
      </c>
      <c r="D274" s="8" t="s">
        <v>124</v>
      </c>
      <c r="E274" s="8" t="s">
        <v>132</v>
      </c>
      <c r="F274" s="8" t="s">
        <v>133</v>
      </c>
      <c r="G274" s="10" t="n">
        <v>34.7</v>
      </c>
      <c r="H274" s="8" t="s">
        <v>68</v>
      </c>
      <c r="I274" s="8" t="s">
        <v>77</v>
      </c>
      <c r="J274" s="8" t="s">
        <v>127</v>
      </c>
      <c r="K274" s="8" t="s">
        <v>83</v>
      </c>
      <c r="L274" s="10" t="n">
        <f aca="false">IF(COUNTIFS($A$2:$A$421,"45000",$E$2:$E$421,E274,$G$2:$G$421,"&lt;&gt;")=0,"",SUMIFS($G$2:$G$421,$A$2:$A$421,"45000",$E$2:$E$421,E274))</f>
        <v>34.69</v>
      </c>
      <c r="M274" s="10" t="n">
        <f aca="false">IF(COUNTIFS($A$2:$A$421,"00000",$E$2:$E$421,E274,$G$2:$G$421,"&lt;&gt;")=0,"",SUMIFS($G$2:$G$421,$A$2:$A$421,"00000",$E$2:$E$421,E274))</f>
        <v>33.01</v>
      </c>
      <c r="N274" s="8" t="str">
        <f aca="false">IF(C274&lt;&gt;"County","Not rated",IF(K274="Not rated","Not rated",IF(OR(G274="",L274=""),"No data",IF(ABS(G274-L274)/L274&lt;Tolerance,"Similar",IF((G274&gt;L274)=(K274="Higher is better"),"Better","Worse")))))</f>
        <v>Similar</v>
      </c>
      <c r="O274" s="8" t="str">
        <f aca="false">IF(C274="Nation","Not rated",IF(K274="Not rated","Not rated",IF(OR(G274="",M274=""),"No data",IF(ABS(G274-M274)/M274&lt;Tolerance,"Similar",IF((G274&gt;M274)=(K274="Higher is better"),"Better","Worse")))))</f>
        <v>Worse</v>
      </c>
    </row>
    <row r="275" customFormat="false" ht="15" hidden="false" customHeight="false" outlineLevel="0" collapsed="false">
      <c r="A275" s="7" t="s">
        <v>60</v>
      </c>
      <c r="B275" s="8" t="s">
        <v>61</v>
      </c>
      <c r="C275" s="8" t="s">
        <v>47</v>
      </c>
      <c r="D275" s="8" t="s">
        <v>124</v>
      </c>
      <c r="E275" s="8" t="s">
        <v>132</v>
      </c>
      <c r="F275" s="8" t="s">
        <v>133</v>
      </c>
      <c r="G275" s="10" t="n">
        <v>32.6</v>
      </c>
      <c r="H275" s="8" t="s">
        <v>68</v>
      </c>
      <c r="I275" s="8" t="s">
        <v>77</v>
      </c>
      <c r="J275" s="8" t="s">
        <v>127</v>
      </c>
      <c r="K275" s="8" t="s">
        <v>83</v>
      </c>
      <c r="L275" s="10" t="n">
        <f aca="false">IF(COUNTIFS($A$2:$A$421,"45000",$E$2:$E$421,E275,$G$2:$G$421,"&lt;&gt;")=0,"",SUMIFS($G$2:$G$421,$A$2:$A$421,"45000",$E$2:$E$421,E275))</f>
        <v>34.69</v>
      </c>
      <c r="M275" s="10" t="n">
        <f aca="false">IF(COUNTIFS($A$2:$A$421,"00000",$E$2:$E$421,E275,$G$2:$G$421,"&lt;&gt;")=0,"",SUMIFS($G$2:$G$421,$A$2:$A$421,"00000",$E$2:$E$421,E275))</f>
        <v>33.01</v>
      </c>
      <c r="N275" s="8" t="str">
        <f aca="false">IF(C275&lt;&gt;"County","Not rated",IF(K275="Not rated","Not rated",IF(OR(G275="",L275=""),"No data",IF(ABS(G275-L275)/L275&lt;Tolerance,"Similar",IF((G275&gt;L275)=(K275="Higher is better"),"Better","Worse")))))</f>
        <v>Better</v>
      </c>
      <c r="O275" s="8" t="str">
        <f aca="false">IF(C275="Nation","Not rated",IF(K275="Not rated","Not rated",IF(OR(G275="",M275=""),"No data",IF(ABS(G275-M275)/M275&lt;Tolerance,"Similar",IF((G275&gt;M275)=(K275="Higher is better"),"Better","Worse")))))</f>
        <v>Similar</v>
      </c>
    </row>
    <row r="276" customFormat="false" ht="15" hidden="false" customHeight="false" outlineLevel="0" collapsed="false">
      <c r="A276" s="7" t="s">
        <v>62</v>
      </c>
      <c r="B276" s="8" t="s">
        <v>63</v>
      </c>
      <c r="C276" s="8" t="s">
        <v>47</v>
      </c>
      <c r="D276" s="8" t="s">
        <v>124</v>
      </c>
      <c r="E276" s="8" t="s">
        <v>132</v>
      </c>
      <c r="F276" s="8" t="s">
        <v>133</v>
      </c>
      <c r="G276" s="10" t="n">
        <v>34.4</v>
      </c>
      <c r="H276" s="8" t="s">
        <v>68</v>
      </c>
      <c r="I276" s="8" t="s">
        <v>77</v>
      </c>
      <c r="J276" s="8" t="s">
        <v>127</v>
      </c>
      <c r="K276" s="8" t="s">
        <v>83</v>
      </c>
      <c r="L276" s="10" t="n">
        <f aca="false">IF(COUNTIFS($A$2:$A$421,"45000",$E$2:$E$421,E276,$G$2:$G$421,"&lt;&gt;")=0,"",SUMIFS($G$2:$G$421,$A$2:$A$421,"45000",$E$2:$E$421,E276))</f>
        <v>34.69</v>
      </c>
      <c r="M276" s="10" t="n">
        <f aca="false">IF(COUNTIFS($A$2:$A$421,"00000",$E$2:$E$421,E276,$G$2:$G$421,"&lt;&gt;")=0,"",SUMIFS($G$2:$G$421,$A$2:$A$421,"00000",$E$2:$E$421,E276))</f>
        <v>33.01</v>
      </c>
      <c r="N276" s="8" t="str">
        <f aca="false">IF(C276&lt;&gt;"County","Not rated",IF(K276="Not rated","Not rated",IF(OR(G276="",L276=""),"No data",IF(ABS(G276-L276)/L276&lt;Tolerance,"Similar",IF((G276&gt;L276)=(K276="Higher is better"),"Better","Worse")))))</f>
        <v>Similar</v>
      </c>
      <c r="O276" s="8" t="str">
        <f aca="false">IF(C276="Nation","Not rated",IF(K276="Not rated","Not rated",IF(OR(G276="",M276=""),"No data",IF(ABS(G276-M276)/M276&lt;Tolerance,"Similar",IF((G276&gt;M276)=(K276="Higher is better"),"Better","Worse")))))</f>
        <v>Similar</v>
      </c>
    </row>
    <row r="277" customFormat="false" ht="15" hidden="false" customHeight="false" outlineLevel="0" collapsed="false">
      <c r="A277" s="7" t="s">
        <v>64</v>
      </c>
      <c r="B277" s="8" t="s">
        <v>65</v>
      </c>
      <c r="C277" s="8" t="s">
        <v>47</v>
      </c>
      <c r="D277" s="8" t="s">
        <v>124</v>
      </c>
      <c r="E277" s="8" t="s">
        <v>132</v>
      </c>
      <c r="F277" s="8" t="s">
        <v>133</v>
      </c>
      <c r="G277" s="10" t="n">
        <v>36.9</v>
      </c>
      <c r="H277" s="8" t="s">
        <v>68</v>
      </c>
      <c r="I277" s="8" t="s">
        <v>77</v>
      </c>
      <c r="J277" s="8" t="s">
        <v>127</v>
      </c>
      <c r="K277" s="8" t="s">
        <v>83</v>
      </c>
      <c r="L277" s="10" t="n">
        <f aca="false">IF(COUNTIFS($A$2:$A$421,"45000",$E$2:$E$421,E277,$G$2:$G$421,"&lt;&gt;")=0,"",SUMIFS($G$2:$G$421,$A$2:$A$421,"45000",$E$2:$E$421,E277))</f>
        <v>34.69</v>
      </c>
      <c r="M277" s="10" t="n">
        <f aca="false">IF(COUNTIFS($A$2:$A$421,"00000",$E$2:$E$421,E277,$G$2:$G$421,"&lt;&gt;")=0,"",SUMIFS($G$2:$G$421,$A$2:$A$421,"00000",$E$2:$E$421,E277))</f>
        <v>33.01</v>
      </c>
      <c r="N277" s="8" t="str">
        <f aca="false">IF(C277&lt;&gt;"County","Not rated",IF(K277="Not rated","Not rated",IF(OR(G277="",L277=""),"No data",IF(ABS(G277-L277)/L277&lt;Tolerance,"Similar",IF((G277&gt;L277)=(K277="Higher is better"),"Better","Worse")))))</f>
        <v>Worse</v>
      </c>
      <c r="O277" s="8" t="str">
        <f aca="false">IF(C277="Nation","Not rated",IF(K277="Not rated","Not rated",IF(OR(G277="",M277=""),"No data",IF(ABS(G277-M277)/M277&lt;Tolerance,"Similar",IF((G277&gt;M277)=(K277="Higher is better"),"Better","Worse")))))</f>
        <v>Worse</v>
      </c>
    </row>
    <row r="278" customFormat="false" ht="15" hidden="false" customHeight="false" outlineLevel="0" collapsed="false">
      <c r="A278" s="7" t="s">
        <v>32</v>
      </c>
      <c r="B278" s="8" t="s">
        <v>33</v>
      </c>
      <c r="C278" s="8" t="s">
        <v>34</v>
      </c>
      <c r="D278" s="8" t="s">
        <v>134</v>
      </c>
      <c r="E278" s="8" t="s">
        <v>135</v>
      </c>
      <c r="F278" s="8" t="s">
        <v>136</v>
      </c>
      <c r="G278" s="9" t="n">
        <v>7971.51</v>
      </c>
      <c r="H278" s="8" t="s">
        <v>137</v>
      </c>
      <c r="I278" s="8" t="s">
        <v>138</v>
      </c>
      <c r="J278" s="8" t="s">
        <v>139</v>
      </c>
      <c r="K278" s="8" t="s">
        <v>83</v>
      </c>
      <c r="L278" s="9" t="n">
        <f aca="false">IF(COUNTIFS($A$2:$A$421,"45000",$E$2:$E$421,E278,$G$2:$G$421,"&lt;&gt;")=0,"",SUMIFS($G$2:$G$421,$A$2:$A$421,"45000",$E$2:$E$421,E278))</f>
        <v>10317.505</v>
      </c>
      <c r="M278" s="9" t="n">
        <f aca="false">IF(COUNTIFS($A$2:$A$421,"00000",$E$2:$E$421,E278,$G$2:$G$421,"&lt;&gt;")=0,"",SUMIFS($G$2:$G$421,$A$2:$A$421,"00000",$E$2:$E$421,E278))</f>
        <v>7971.51</v>
      </c>
      <c r="N278" s="8" t="str">
        <f aca="false">IF(C278&lt;&gt;"County","Not rated",IF(K278="Not rated","Not rated",IF(OR(G278="",L278=""),"No data",IF(ABS(G278-L278)/L278&lt;Tolerance,"Similar",IF((G278&gt;L278)=(K278="Higher is better"),"Better","Worse")))))</f>
        <v>Not rated</v>
      </c>
      <c r="O278" s="8" t="str">
        <f aca="false">IF(C278="Nation","Not rated",IF(K278="Not rated","Not rated",IF(OR(G278="",M278=""),"No data",IF(ABS(G278-M278)/M278&lt;Tolerance,"Similar",IF((G278&gt;M278)=(K278="Higher is better"),"Better","Worse")))))</f>
        <v>Not rated</v>
      </c>
    </row>
    <row r="279" customFormat="false" ht="15" hidden="false" customHeight="false" outlineLevel="0" collapsed="false">
      <c r="A279" s="7" t="s">
        <v>42</v>
      </c>
      <c r="B279" s="8" t="s">
        <v>43</v>
      </c>
      <c r="C279" s="8" t="s">
        <v>44</v>
      </c>
      <c r="D279" s="8" t="s">
        <v>134</v>
      </c>
      <c r="E279" s="8" t="s">
        <v>135</v>
      </c>
      <c r="F279" s="8" t="s">
        <v>136</v>
      </c>
      <c r="G279" s="9" t="n">
        <v>10317.505</v>
      </c>
      <c r="H279" s="8" t="s">
        <v>137</v>
      </c>
      <c r="I279" s="8" t="s">
        <v>138</v>
      </c>
      <c r="J279" s="8" t="s">
        <v>139</v>
      </c>
      <c r="K279" s="8" t="s">
        <v>83</v>
      </c>
      <c r="L279" s="9" t="n">
        <f aca="false">IF(COUNTIFS($A$2:$A$421,"45000",$E$2:$E$421,E279,$G$2:$G$421,"&lt;&gt;")=0,"",SUMIFS($G$2:$G$421,$A$2:$A$421,"45000",$E$2:$E$421,E279))</f>
        <v>10317.505</v>
      </c>
      <c r="M279" s="9" t="n">
        <f aca="false">IF(COUNTIFS($A$2:$A$421,"00000",$E$2:$E$421,E279,$G$2:$G$421,"&lt;&gt;")=0,"",SUMIFS($G$2:$G$421,$A$2:$A$421,"00000",$E$2:$E$421,E279))</f>
        <v>7971.51</v>
      </c>
      <c r="N279" s="8" t="str">
        <f aca="false">IF(C279&lt;&gt;"County","Not rated",IF(K279="Not rated","Not rated",IF(OR(G279="",L279=""),"No data",IF(ABS(G279-L279)/L279&lt;Tolerance,"Similar",IF((G279&gt;L279)=(K279="Higher is better"),"Better","Worse")))))</f>
        <v>Not rated</v>
      </c>
      <c r="O279" s="8" t="str">
        <f aca="false">IF(C279="Nation","Not rated",IF(K279="Not rated","Not rated",IF(OR(G279="",M279=""),"No data",IF(ABS(G279-M279)/M279&lt;Tolerance,"Similar",IF((G279&gt;M279)=(K279="Higher is better"),"Better","Worse")))))</f>
        <v>Worse</v>
      </c>
    </row>
    <row r="280" customFormat="false" ht="15" hidden="false" customHeight="false" outlineLevel="0" collapsed="false">
      <c r="A280" s="7" t="s">
        <v>45</v>
      </c>
      <c r="B280" s="8" t="s">
        <v>46</v>
      </c>
      <c r="C280" s="8" t="s">
        <v>47</v>
      </c>
      <c r="D280" s="8" t="s">
        <v>134</v>
      </c>
      <c r="E280" s="8" t="s">
        <v>135</v>
      </c>
      <c r="F280" s="8" t="s">
        <v>136</v>
      </c>
      <c r="G280" s="9" t="n">
        <v>12784.718</v>
      </c>
      <c r="H280" s="8" t="s">
        <v>137</v>
      </c>
      <c r="I280" s="8" t="s">
        <v>138</v>
      </c>
      <c r="J280" s="8" t="s">
        <v>139</v>
      </c>
      <c r="K280" s="8" t="s">
        <v>83</v>
      </c>
      <c r="L280" s="9" t="n">
        <f aca="false">IF(COUNTIFS($A$2:$A$421,"45000",$E$2:$E$421,E280,$G$2:$G$421,"&lt;&gt;")=0,"",SUMIFS($G$2:$G$421,$A$2:$A$421,"45000",$E$2:$E$421,E280))</f>
        <v>10317.505</v>
      </c>
      <c r="M280" s="9" t="n">
        <f aca="false">IF(COUNTIFS($A$2:$A$421,"00000",$E$2:$E$421,E280,$G$2:$G$421,"&lt;&gt;")=0,"",SUMIFS($G$2:$G$421,$A$2:$A$421,"00000",$E$2:$E$421,E280))</f>
        <v>7971.51</v>
      </c>
      <c r="N280" s="8" t="str">
        <f aca="false">IF(C280&lt;&gt;"County","Not rated",IF(K280="Not rated","Not rated",IF(OR(G280="",L280=""),"No data",IF(ABS(G280-L280)/L280&lt;Tolerance,"Similar",IF((G280&gt;L280)=(K280="Higher is better"),"Better","Worse")))))</f>
        <v>Worse</v>
      </c>
      <c r="O280" s="8" t="str">
        <f aca="false">IF(C280="Nation","Not rated",IF(K280="Not rated","Not rated",IF(OR(G280="",M280=""),"No data",IF(ABS(G280-M280)/M280&lt;Tolerance,"Similar",IF((G280&gt;M280)=(K280="Higher is better"),"Better","Worse")))))</f>
        <v>Worse</v>
      </c>
    </row>
    <row r="281" customFormat="false" ht="15" hidden="false" customHeight="false" outlineLevel="0" collapsed="false">
      <c r="A281" s="7" t="s">
        <v>48</v>
      </c>
      <c r="B281" s="8" t="s">
        <v>49</v>
      </c>
      <c r="C281" s="8" t="s">
        <v>47</v>
      </c>
      <c r="D281" s="8" t="s">
        <v>134</v>
      </c>
      <c r="E281" s="8" t="s">
        <v>135</v>
      </c>
      <c r="F281" s="8" t="s">
        <v>136</v>
      </c>
      <c r="G281" s="9" t="n">
        <v>11180.326</v>
      </c>
      <c r="H281" s="8" t="s">
        <v>137</v>
      </c>
      <c r="I281" s="8" t="s">
        <v>138</v>
      </c>
      <c r="J281" s="8" t="s">
        <v>139</v>
      </c>
      <c r="K281" s="8" t="s">
        <v>83</v>
      </c>
      <c r="L281" s="9" t="n">
        <f aca="false">IF(COUNTIFS($A$2:$A$421,"45000",$E$2:$E$421,E281,$G$2:$G$421,"&lt;&gt;")=0,"",SUMIFS($G$2:$G$421,$A$2:$A$421,"45000",$E$2:$E$421,E281))</f>
        <v>10317.505</v>
      </c>
      <c r="M281" s="9" t="n">
        <f aca="false">IF(COUNTIFS($A$2:$A$421,"00000",$E$2:$E$421,E281,$G$2:$G$421,"&lt;&gt;")=0,"",SUMIFS($G$2:$G$421,$A$2:$A$421,"00000",$E$2:$E$421,E281))</f>
        <v>7971.51</v>
      </c>
      <c r="N281" s="8" t="str">
        <f aca="false">IF(C281&lt;&gt;"County","Not rated",IF(K281="Not rated","Not rated",IF(OR(G281="",L281=""),"No data",IF(ABS(G281-L281)/L281&lt;Tolerance,"Similar",IF((G281&gt;L281)=(K281="Higher is better"),"Better","Worse")))))</f>
        <v>Worse</v>
      </c>
      <c r="O281" s="8" t="str">
        <f aca="false">IF(C281="Nation","Not rated",IF(K281="Not rated","Not rated",IF(OR(G281="",M281=""),"No data",IF(ABS(G281-M281)/M281&lt;Tolerance,"Similar",IF((G281&gt;M281)=(K281="Higher is better"),"Better","Worse")))))</f>
        <v>Worse</v>
      </c>
    </row>
    <row r="282" customFormat="false" ht="15" hidden="false" customHeight="false" outlineLevel="0" collapsed="false">
      <c r="A282" s="7" t="s">
        <v>50</v>
      </c>
      <c r="B282" s="8" t="s">
        <v>51</v>
      </c>
      <c r="C282" s="8" t="s">
        <v>47</v>
      </c>
      <c r="D282" s="8" t="s">
        <v>134</v>
      </c>
      <c r="E282" s="8" t="s">
        <v>135</v>
      </c>
      <c r="F282" s="8" t="s">
        <v>136</v>
      </c>
      <c r="G282" s="9" t="n">
        <v>14365.471</v>
      </c>
      <c r="H282" s="8" t="s">
        <v>137</v>
      </c>
      <c r="I282" s="8" t="s">
        <v>138</v>
      </c>
      <c r="J282" s="8" t="s">
        <v>139</v>
      </c>
      <c r="K282" s="8" t="s">
        <v>83</v>
      </c>
      <c r="L282" s="9" t="n">
        <f aca="false">IF(COUNTIFS($A$2:$A$421,"45000",$E$2:$E$421,E282,$G$2:$G$421,"&lt;&gt;")=0,"",SUMIFS($G$2:$G$421,$A$2:$A$421,"45000",$E$2:$E$421,E282))</f>
        <v>10317.505</v>
      </c>
      <c r="M282" s="9" t="n">
        <f aca="false">IF(COUNTIFS($A$2:$A$421,"00000",$E$2:$E$421,E282,$G$2:$G$421,"&lt;&gt;")=0,"",SUMIFS($G$2:$G$421,$A$2:$A$421,"00000",$E$2:$E$421,E282))</f>
        <v>7971.51</v>
      </c>
      <c r="N282" s="8" t="str">
        <f aca="false">IF(C282&lt;&gt;"County","Not rated",IF(K282="Not rated","Not rated",IF(OR(G282="",L282=""),"No data",IF(ABS(G282-L282)/L282&lt;Tolerance,"Similar",IF((G282&gt;L282)=(K282="Higher is better"),"Better","Worse")))))</f>
        <v>Worse</v>
      </c>
      <c r="O282" s="8" t="str">
        <f aca="false">IF(C282="Nation","Not rated",IF(K282="Not rated","Not rated",IF(OR(G282="",M282=""),"No data",IF(ABS(G282-M282)/M282&lt;Tolerance,"Similar",IF((G282&gt;M282)=(K282="Higher is better"),"Better","Worse")))))</f>
        <v>Worse</v>
      </c>
    </row>
    <row r="283" customFormat="false" ht="15" hidden="false" customHeight="false" outlineLevel="0" collapsed="false">
      <c r="A283" s="7" t="s">
        <v>52</v>
      </c>
      <c r="B283" s="8" t="s">
        <v>53</v>
      </c>
      <c r="C283" s="8" t="s">
        <v>47</v>
      </c>
      <c r="D283" s="8" t="s">
        <v>134</v>
      </c>
      <c r="E283" s="8" t="s">
        <v>135</v>
      </c>
      <c r="F283" s="8" t="s">
        <v>136</v>
      </c>
      <c r="G283" s="9" t="n">
        <v>8508.56</v>
      </c>
      <c r="H283" s="8" t="s">
        <v>137</v>
      </c>
      <c r="I283" s="8" t="s">
        <v>138</v>
      </c>
      <c r="J283" s="8" t="s">
        <v>139</v>
      </c>
      <c r="K283" s="8" t="s">
        <v>83</v>
      </c>
      <c r="L283" s="9" t="n">
        <f aca="false">IF(COUNTIFS($A$2:$A$421,"45000",$E$2:$E$421,E283,$G$2:$G$421,"&lt;&gt;")=0,"",SUMIFS($G$2:$G$421,$A$2:$A$421,"45000",$E$2:$E$421,E283))</f>
        <v>10317.505</v>
      </c>
      <c r="M283" s="9" t="n">
        <f aca="false">IF(COUNTIFS($A$2:$A$421,"00000",$E$2:$E$421,E283,$G$2:$G$421,"&lt;&gt;")=0,"",SUMIFS($G$2:$G$421,$A$2:$A$421,"00000",$E$2:$E$421,E283))</f>
        <v>7971.51</v>
      </c>
      <c r="N283" s="8" t="str">
        <f aca="false">IF(C283&lt;&gt;"County","Not rated",IF(K283="Not rated","Not rated",IF(OR(G283="",L283=""),"No data",IF(ABS(G283-L283)/L283&lt;Tolerance,"Similar",IF((G283&gt;L283)=(K283="Higher is better"),"Better","Worse")))))</f>
        <v>Better</v>
      </c>
      <c r="O283" s="8" t="str">
        <f aca="false">IF(C283="Nation","Not rated",IF(K283="Not rated","Not rated",IF(OR(G283="",M283=""),"No data",IF(ABS(G283-M283)/M283&lt;Tolerance,"Similar",IF((G283&gt;M283)=(K283="Higher is better"),"Better","Worse")))))</f>
        <v>Worse</v>
      </c>
    </row>
    <row r="284" customFormat="false" ht="15" hidden="false" customHeight="false" outlineLevel="0" collapsed="false">
      <c r="A284" s="7" t="s">
        <v>54</v>
      </c>
      <c r="B284" s="8" t="s">
        <v>55</v>
      </c>
      <c r="C284" s="8" t="s">
        <v>47</v>
      </c>
      <c r="D284" s="8" t="s">
        <v>134</v>
      </c>
      <c r="E284" s="8" t="s">
        <v>135</v>
      </c>
      <c r="F284" s="8" t="s">
        <v>136</v>
      </c>
      <c r="G284" s="9" t="n">
        <v>12216.46</v>
      </c>
      <c r="H284" s="8" t="s">
        <v>137</v>
      </c>
      <c r="I284" s="8" t="s">
        <v>138</v>
      </c>
      <c r="J284" s="8" t="s">
        <v>139</v>
      </c>
      <c r="K284" s="8" t="s">
        <v>83</v>
      </c>
      <c r="L284" s="9" t="n">
        <f aca="false">IF(COUNTIFS($A$2:$A$421,"45000",$E$2:$E$421,E284,$G$2:$G$421,"&lt;&gt;")=0,"",SUMIFS($G$2:$G$421,$A$2:$A$421,"45000",$E$2:$E$421,E284))</f>
        <v>10317.505</v>
      </c>
      <c r="M284" s="9" t="n">
        <f aca="false">IF(COUNTIFS($A$2:$A$421,"00000",$E$2:$E$421,E284,$G$2:$G$421,"&lt;&gt;")=0,"",SUMIFS($G$2:$G$421,$A$2:$A$421,"00000",$E$2:$E$421,E284))</f>
        <v>7971.51</v>
      </c>
      <c r="N284" s="8" t="str">
        <f aca="false">IF(C284&lt;&gt;"County","Not rated",IF(K284="Not rated","Not rated",IF(OR(G284="",L284=""),"No data",IF(ABS(G284-L284)/L284&lt;Tolerance,"Similar",IF((G284&gt;L284)=(K284="Higher is better"),"Better","Worse")))))</f>
        <v>Worse</v>
      </c>
      <c r="O284" s="8" t="str">
        <f aca="false">IF(C284="Nation","Not rated",IF(K284="Not rated","Not rated",IF(OR(G284="",M284=""),"No data",IF(ABS(G284-M284)/M284&lt;Tolerance,"Similar",IF((G284&gt;M284)=(K284="Higher is better"),"Better","Worse")))))</f>
        <v>Worse</v>
      </c>
    </row>
    <row r="285" customFormat="false" ht="15" hidden="false" customHeight="false" outlineLevel="0" collapsed="false">
      <c r="A285" s="7" t="s">
        <v>56</v>
      </c>
      <c r="B285" s="8" t="s">
        <v>57</v>
      </c>
      <c r="C285" s="8" t="s">
        <v>47</v>
      </c>
      <c r="D285" s="8" t="s">
        <v>134</v>
      </c>
      <c r="E285" s="8" t="s">
        <v>135</v>
      </c>
      <c r="F285" s="8" t="s">
        <v>136</v>
      </c>
      <c r="G285" s="9" t="n">
        <v>13258.198</v>
      </c>
      <c r="H285" s="8" t="s">
        <v>137</v>
      </c>
      <c r="I285" s="8" t="s">
        <v>138</v>
      </c>
      <c r="J285" s="8" t="s">
        <v>139</v>
      </c>
      <c r="K285" s="8" t="s">
        <v>83</v>
      </c>
      <c r="L285" s="9" t="n">
        <f aca="false">IF(COUNTIFS($A$2:$A$421,"45000",$E$2:$E$421,E285,$G$2:$G$421,"&lt;&gt;")=0,"",SUMIFS($G$2:$G$421,$A$2:$A$421,"45000",$E$2:$E$421,E285))</f>
        <v>10317.505</v>
      </c>
      <c r="M285" s="9" t="n">
        <f aca="false">IF(COUNTIFS($A$2:$A$421,"00000",$E$2:$E$421,E285,$G$2:$G$421,"&lt;&gt;")=0,"",SUMIFS($G$2:$G$421,$A$2:$A$421,"00000",$E$2:$E$421,E285))</f>
        <v>7971.51</v>
      </c>
      <c r="N285" s="8" t="str">
        <f aca="false">IF(C285&lt;&gt;"County","Not rated",IF(K285="Not rated","Not rated",IF(OR(G285="",L285=""),"No data",IF(ABS(G285-L285)/L285&lt;Tolerance,"Similar",IF((G285&gt;L285)=(K285="Higher is better"),"Better","Worse")))))</f>
        <v>Worse</v>
      </c>
      <c r="O285" s="8" t="str">
        <f aca="false">IF(C285="Nation","Not rated",IF(K285="Not rated","Not rated",IF(OR(G285="",M285=""),"No data",IF(ABS(G285-M285)/M285&lt;Tolerance,"Similar",IF((G285&gt;M285)=(K285="Higher is better"),"Better","Worse")))))</f>
        <v>Worse</v>
      </c>
    </row>
    <row r="286" customFormat="false" ht="15" hidden="false" customHeight="false" outlineLevel="0" collapsed="false">
      <c r="A286" s="7" t="s">
        <v>58</v>
      </c>
      <c r="B286" s="8" t="s">
        <v>59</v>
      </c>
      <c r="C286" s="8" t="s">
        <v>47</v>
      </c>
      <c r="D286" s="8" t="s">
        <v>134</v>
      </c>
      <c r="E286" s="8" t="s">
        <v>135</v>
      </c>
      <c r="F286" s="8" t="s">
        <v>136</v>
      </c>
      <c r="G286" s="9" t="n">
        <v>10139.553</v>
      </c>
      <c r="H286" s="8" t="s">
        <v>137</v>
      </c>
      <c r="I286" s="8" t="s">
        <v>138</v>
      </c>
      <c r="J286" s="8" t="s">
        <v>139</v>
      </c>
      <c r="K286" s="8" t="s">
        <v>83</v>
      </c>
      <c r="L286" s="9" t="n">
        <f aca="false">IF(COUNTIFS($A$2:$A$421,"45000",$E$2:$E$421,E286,$G$2:$G$421,"&lt;&gt;")=0,"",SUMIFS($G$2:$G$421,$A$2:$A$421,"45000",$E$2:$E$421,E286))</f>
        <v>10317.505</v>
      </c>
      <c r="M286" s="9" t="n">
        <f aca="false">IF(COUNTIFS($A$2:$A$421,"00000",$E$2:$E$421,E286,$G$2:$G$421,"&lt;&gt;")=0,"",SUMIFS($G$2:$G$421,$A$2:$A$421,"00000",$E$2:$E$421,E286))</f>
        <v>7971.51</v>
      </c>
      <c r="N286" s="8" t="str">
        <f aca="false">IF(C286&lt;&gt;"County","Not rated",IF(K286="Not rated","Not rated",IF(OR(G286="",L286=""),"No data",IF(ABS(G286-L286)/L286&lt;Tolerance,"Similar",IF((G286&gt;L286)=(K286="Higher is better"),"Better","Worse")))))</f>
        <v>Similar</v>
      </c>
      <c r="O286" s="8" t="str">
        <f aca="false">IF(C286="Nation","Not rated",IF(K286="Not rated","Not rated",IF(OR(G286="",M286=""),"No data",IF(ABS(G286-M286)/M286&lt;Tolerance,"Similar",IF((G286&gt;M286)=(K286="Higher is better"),"Better","Worse")))))</f>
        <v>Worse</v>
      </c>
    </row>
    <row r="287" customFormat="false" ht="15" hidden="false" customHeight="false" outlineLevel="0" collapsed="false">
      <c r="A287" s="7" t="s">
        <v>60</v>
      </c>
      <c r="B287" s="8" t="s">
        <v>61</v>
      </c>
      <c r="C287" s="8" t="s">
        <v>47</v>
      </c>
      <c r="D287" s="8" t="s">
        <v>134</v>
      </c>
      <c r="E287" s="8" t="s">
        <v>135</v>
      </c>
      <c r="F287" s="8" t="s">
        <v>136</v>
      </c>
      <c r="G287" s="9" t="n">
        <v>9787.786</v>
      </c>
      <c r="H287" s="8" t="s">
        <v>137</v>
      </c>
      <c r="I287" s="8" t="s">
        <v>138</v>
      </c>
      <c r="J287" s="8" t="s">
        <v>139</v>
      </c>
      <c r="K287" s="8" t="s">
        <v>83</v>
      </c>
      <c r="L287" s="9" t="n">
        <f aca="false">IF(COUNTIFS($A$2:$A$421,"45000",$E$2:$E$421,E287,$G$2:$G$421,"&lt;&gt;")=0,"",SUMIFS($G$2:$G$421,$A$2:$A$421,"45000",$E$2:$E$421,E287))</f>
        <v>10317.505</v>
      </c>
      <c r="M287" s="9" t="n">
        <f aca="false">IF(COUNTIFS($A$2:$A$421,"00000",$E$2:$E$421,E287,$G$2:$G$421,"&lt;&gt;")=0,"",SUMIFS($G$2:$G$421,$A$2:$A$421,"00000",$E$2:$E$421,E287))</f>
        <v>7971.51</v>
      </c>
      <c r="N287" s="8" t="str">
        <f aca="false">IF(C287&lt;&gt;"County","Not rated",IF(K287="Not rated","Not rated",IF(OR(G287="",L287=""),"No data",IF(ABS(G287-L287)/L287&lt;Tolerance,"Similar",IF((G287&gt;L287)=(K287="Higher is better"),"Better","Worse")))))</f>
        <v>Better</v>
      </c>
      <c r="O287" s="8" t="str">
        <f aca="false">IF(C287="Nation","Not rated",IF(K287="Not rated","Not rated",IF(OR(G287="",M287=""),"No data",IF(ABS(G287-M287)/M287&lt;Tolerance,"Similar",IF((G287&gt;M287)=(K287="Higher is better"),"Better","Worse")))))</f>
        <v>Worse</v>
      </c>
    </row>
    <row r="288" customFormat="false" ht="15" hidden="false" customHeight="false" outlineLevel="0" collapsed="false">
      <c r="A288" s="7" t="s">
        <v>62</v>
      </c>
      <c r="B288" s="8" t="s">
        <v>63</v>
      </c>
      <c r="C288" s="8" t="s">
        <v>47</v>
      </c>
      <c r="D288" s="8" t="s">
        <v>134</v>
      </c>
      <c r="E288" s="8" t="s">
        <v>135</v>
      </c>
      <c r="F288" s="8" t="s">
        <v>136</v>
      </c>
      <c r="G288" s="9" t="n">
        <v>10441.78</v>
      </c>
      <c r="H288" s="8" t="s">
        <v>137</v>
      </c>
      <c r="I288" s="8" t="s">
        <v>138</v>
      </c>
      <c r="J288" s="8" t="s">
        <v>139</v>
      </c>
      <c r="K288" s="8" t="s">
        <v>83</v>
      </c>
      <c r="L288" s="9" t="n">
        <f aca="false">IF(COUNTIFS($A$2:$A$421,"45000",$E$2:$E$421,E288,$G$2:$G$421,"&lt;&gt;")=0,"",SUMIFS($G$2:$G$421,$A$2:$A$421,"45000",$E$2:$E$421,E288))</f>
        <v>10317.505</v>
      </c>
      <c r="M288" s="9" t="n">
        <f aca="false">IF(COUNTIFS($A$2:$A$421,"00000",$E$2:$E$421,E288,$G$2:$G$421,"&lt;&gt;")=0,"",SUMIFS($G$2:$G$421,$A$2:$A$421,"00000",$E$2:$E$421,E288))</f>
        <v>7971.51</v>
      </c>
      <c r="N288" s="8" t="str">
        <f aca="false">IF(C288&lt;&gt;"County","Not rated",IF(K288="Not rated","Not rated",IF(OR(G288="",L288=""),"No data",IF(ABS(G288-L288)/L288&lt;Tolerance,"Similar",IF((G288&gt;L288)=(K288="Higher is better"),"Better","Worse")))))</f>
        <v>Similar</v>
      </c>
      <c r="O288" s="8" t="str">
        <f aca="false">IF(C288="Nation","Not rated",IF(K288="Not rated","Not rated",IF(OR(G288="",M288=""),"No data",IF(ABS(G288-M288)/M288&lt;Tolerance,"Similar",IF((G288&gt;M288)=(K288="Higher is better"),"Better","Worse")))))</f>
        <v>Worse</v>
      </c>
    </row>
    <row r="289" customFormat="false" ht="15" hidden="false" customHeight="false" outlineLevel="0" collapsed="false">
      <c r="A289" s="7" t="s">
        <v>64</v>
      </c>
      <c r="B289" s="8" t="s">
        <v>65</v>
      </c>
      <c r="C289" s="8" t="s">
        <v>47</v>
      </c>
      <c r="D289" s="8" t="s">
        <v>134</v>
      </c>
      <c r="E289" s="8" t="s">
        <v>135</v>
      </c>
      <c r="F289" s="8" t="s">
        <v>136</v>
      </c>
      <c r="G289" s="9" t="n">
        <v>15925.881</v>
      </c>
      <c r="H289" s="8" t="s">
        <v>137</v>
      </c>
      <c r="I289" s="8" t="s">
        <v>138</v>
      </c>
      <c r="J289" s="8" t="s">
        <v>139</v>
      </c>
      <c r="K289" s="8" t="s">
        <v>83</v>
      </c>
      <c r="L289" s="9" t="n">
        <f aca="false">IF(COUNTIFS($A$2:$A$421,"45000",$E$2:$E$421,E289,$G$2:$G$421,"&lt;&gt;")=0,"",SUMIFS($G$2:$G$421,$A$2:$A$421,"45000",$E$2:$E$421,E289))</f>
        <v>10317.505</v>
      </c>
      <c r="M289" s="9" t="n">
        <f aca="false">IF(COUNTIFS($A$2:$A$421,"00000",$E$2:$E$421,E289,$G$2:$G$421,"&lt;&gt;")=0,"",SUMIFS($G$2:$G$421,$A$2:$A$421,"00000",$E$2:$E$421,E289))</f>
        <v>7971.51</v>
      </c>
      <c r="N289" s="8" t="str">
        <f aca="false">IF(C289&lt;&gt;"County","Not rated",IF(K289="Not rated","Not rated",IF(OR(G289="",L289=""),"No data",IF(ABS(G289-L289)/L289&lt;Tolerance,"Similar",IF((G289&gt;L289)=(K289="Higher is better"),"Better","Worse")))))</f>
        <v>Worse</v>
      </c>
      <c r="O289" s="8" t="str">
        <f aca="false">IF(C289="Nation","Not rated",IF(K289="Not rated","Not rated",IF(OR(G289="",M289=""),"No data",IF(ABS(G289-M289)/M289&lt;Tolerance,"Similar",IF((G289&gt;M289)=(K289="Higher is better"),"Better","Worse")))))</f>
        <v>Worse</v>
      </c>
    </row>
    <row r="290" customFormat="false" ht="15" hidden="false" customHeight="false" outlineLevel="0" collapsed="false">
      <c r="A290" s="7" t="s">
        <v>32</v>
      </c>
      <c r="B290" s="8" t="s">
        <v>33</v>
      </c>
      <c r="C290" s="8" t="s">
        <v>34</v>
      </c>
      <c r="D290" s="8" t="s">
        <v>134</v>
      </c>
      <c r="E290" s="8" t="s">
        <v>140</v>
      </c>
      <c r="F290" s="8" t="s">
        <v>141</v>
      </c>
      <c r="G290" s="13" t="n">
        <v>77.585</v>
      </c>
      <c r="H290" s="8" t="s">
        <v>142</v>
      </c>
      <c r="I290" s="8" t="s">
        <v>138</v>
      </c>
      <c r="J290" s="8" t="s">
        <v>139</v>
      </c>
      <c r="K290" s="8" t="s">
        <v>87</v>
      </c>
      <c r="L290" s="13" t="n">
        <f aca="false">IF(COUNTIFS($A$2:$A$421,"45000",$E$2:$E$421,E290,$G$2:$G$421,"&lt;&gt;")=0,"",SUMIFS($G$2:$G$421,$A$2:$A$421,"45000",$E$2:$E$421,E290))</f>
        <v>75.232</v>
      </c>
      <c r="M290" s="13" t="n">
        <f aca="false">IF(COUNTIFS($A$2:$A$421,"00000",$E$2:$E$421,E290,$G$2:$G$421,"&lt;&gt;")=0,"",SUMIFS($G$2:$G$421,$A$2:$A$421,"00000",$E$2:$E$421,E290))</f>
        <v>77.585</v>
      </c>
      <c r="N290" s="8" t="str">
        <f aca="false">IF(C290&lt;&gt;"County","Not rated",IF(K290="Not rated","Not rated",IF(OR(G290="",L290=""),"No data",IF(ABS(G290-L290)/L290&lt;Tolerance,"Similar",IF((G290&gt;L290)=(K290="Higher is better"),"Better","Worse")))))</f>
        <v>Not rated</v>
      </c>
      <c r="O290" s="8" t="str">
        <f aca="false">IF(C290="Nation","Not rated",IF(K290="Not rated","Not rated",IF(OR(G290="",M290=""),"No data",IF(ABS(G290-M290)/M290&lt;Tolerance,"Similar",IF((G290&gt;M290)=(K290="Higher is better"),"Better","Worse")))))</f>
        <v>Not rated</v>
      </c>
    </row>
    <row r="291" customFormat="false" ht="15" hidden="false" customHeight="false" outlineLevel="0" collapsed="false">
      <c r="A291" s="7" t="s">
        <v>42</v>
      </c>
      <c r="B291" s="8" t="s">
        <v>43</v>
      </c>
      <c r="C291" s="8" t="s">
        <v>44</v>
      </c>
      <c r="D291" s="8" t="s">
        <v>134</v>
      </c>
      <c r="E291" s="8" t="s">
        <v>140</v>
      </c>
      <c r="F291" s="8" t="s">
        <v>141</v>
      </c>
      <c r="G291" s="13" t="n">
        <v>75.232</v>
      </c>
      <c r="H291" s="8" t="s">
        <v>142</v>
      </c>
      <c r="I291" s="8" t="s">
        <v>138</v>
      </c>
      <c r="J291" s="8" t="s">
        <v>139</v>
      </c>
      <c r="K291" s="8" t="s">
        <v>87</v>
      </c>
      <c r="L291" s="13" t="n">
        <f aca="false">IF(COUNTIFS($A$2:$A$421,"45000",$E$2:$E$421,E291,$G$2:$G$421,"&lt;&gt;")=0,"",SUMIFS($G$2:$G$421,$A$2:$A$421,"45000",$E$2:$E$421,E291))</f>
        <v>75.232</v>
      </c>
      <c r="M291" s="13" t="n">
        <f aca="false">IF(COUNTIFS($A$2:$A$421,"00000",$E$2:$E$421,E291,$G$2:$G$421,"&lt;&gt;")=0,"",SUMIFS($G$2:$G$421,$A$2:$A$421,"00000",$E$2:$E$421,E291))</f>
        <v>77.585</v>
      </c>
      <c r="N291" s="8" t="str">
        <f aca="false">IF(C291&lt;&gt;"County","Not rated",IF(K291="Not rated","Not rated",IF(OR(G291="",L291=""),"No data",IF(ABS(G291-L291)/L291&lt;Tolerance,"Similar",IF((G291&gt;L291)=(K291="Higher is better"),"Better","Worse")))))</f>
        <v>Not rated</v>
      </c>
      <c r="O291" s="8" t="str">
        <f aca="false">IF(C291="Nation","Not rated",IF(K291="Not rated","Not rated",IF(OR(G291="",M291=""),"No data",IF(ABS(G291-M291)/M291&lt;Tolerance,"Similar",IF((G291&gt;M291)=(K291="Higher is better"),"Better","Worse")))))</f>
        <v>Similar</v>
      </c>
    </row>
    <row r="292" customFormat="false" ht="15" hidden="false" customHeight="false" outlineLevel="0" collapsed="false">
      <c r="A292" s="7" t="s">
        <v>45</v>
      </c>
      <c r="B292" s="8" t="s">
        <v>46</v>
      </c>
      <c r="C292" s="8" t="s">
        <v>47</v>
      </c>
      <c r="D292" s="8" t="s">
        <v>134</v>
      </c>
      <c r="E292" s="8" t="s">
        <v>140</v>
      </c>
      <c r="F292" s="8" t="s">
        <v>141</v>
      </c>
      <c r="G292" s="13" t="n">
        <v>73.324</v>
      </c>
      <c r="H292" s="8" t="s">
        <v>142</v>
      </c>
      <c r="I292" s="8" t="s">
        <v>138</v>
      </c>
      <c r="J292" s="8" t="s">
        <v>139</v>
      </c>
      <c r="K292" s="8" t="s">
        <v>87</v>
      </c>
      <c r="L292" s="13" t="n">
        <f aca="false">IF(COUNTIFS($A$2:$A$421,"45000",$E$2:$E$421,E292,$G$2:$G$421,"&lt;&gt;")=0,"",SUMIFS($G$2:$G$421,$A$2:$A$421,"45000",$E$2:$E$421,E292))</f>
        <v>75.232</v>
      </c>
      <c r="M292" s="13" t="n">
        <f aca="false">IF(COUNTIFS($A$2:$A$421,"00000",$E$2:$E$421,E292,$G$2:$G$421,"&lt;&gt;")=0,"",SUMIFS($G$2:$G$421,$A$2:$A$421,"00000",$E$2:$E$421,E292))</f>
        <v>77.585</v>
      </c>
      <c r="N292" s="8" t="str">
        <f aca="false">IF(C292&lt;&gt;"County","Not rated",IF(K292="Not rated","Not rated",IF(OR(G292="",L292=""),"No data",IF(ABS(G292-L292)/L292&lt;Tolerance,"Similar",IF((G292&gt;L292)=(K292="Higher is better"),"Better","Worse")))))</f>
        <v>Similar</v>
      </c>
      <c r="O292" s="8" t="str">
        <f aca="false">IF(C292="Nation","Not rated",IF(K292="Not rated","Not rated",IF(OR(G292="",M292=""),"No data",IF(ABS(G292-M292)/M292&lt;Tolerance,"Similar",IF((G292&gt;M292)=(K292="Higher is better"),"Better","Worse")))))</f>
        <v>Worse</v>
      </c>
    </row>
    <row r="293" customFormat="false" ht="15" hidden="false" customHeight="false" outlineLevel="0" collapsed="false">
      <c r="A293" s="7" t="s">
        <v>48</v>
      </c>
      <c r="B293" s="8" t="s">
        <v>49</v>
      </c>
      <c r="C293" s="8" t="s">
        <v>47</v>
      </c>
      <c r="D293" s="8" t="s">
        <v>134</v>
      </c>
      <c r="E293" s="8" t="s">
        <v>140</v>
      </c>
      <c r="F293" s="8" t="s">
        <v>141</v>
      </c>
      <c r="G293" s="13" t="n">
        <v>73.738</v>
      </c>
      <c r="H293" s="8" t="s">
        <v>142</v>
      </c>
      <c r="I293" s="8" t="s">
        <v>138</v>
      </c>
      <c r="J293" s="8" t="s">
        <v>139</v>
      </c>
      <c r="K293" s="8" t="s">
        <v>87</v>
      </c>
      <c r="L293" s="13" t="n">
        <f aca="false">IF(COUNTIFS($A$2:$A$421,"45000",$E$2:$E$421,E293,$G$2:$G$421,"&lt;&gt;")=0,"",SUMIFS($G$2:$G$421,$A$2:$A$421,"45000",$E$2:$E$421,E293))</f>
        <v>75.232</v>
      </c>
      <c r="M293" s="13" t="n">
        <f aca="false">IF(COUNTIFS($A$2:$A$421,"00000",$E$2:$E$421,E293,$G$2:$G$421,"&lt;&gt;")=0,"",SUMIFS($G$2:$G$421,$A$2:$A$421,"00000",$E$2:$E$421,E293))</f>
        <v>77.585</v>
      </c>
      <c r="N293" s="8" t="str">
        <f aca="false">IF(C293&lt;&gt;"County","Not rated",IF(K293="Not rated","Not rated",IF(OR(G293="",L293=""),"No data",IF(ABS(G293-L293)/L293&lt;Tolerance,"Similar",IF((G293&gt;L293)=(K293="Higher is better"),"Better","Worse")))))</f>
        <v>Similar</v>
      </c>
      <c r="O293" s="8" t="str">
        <f aca="false">IF(C293="Nation","Not rated",IF(K293="Not rated","Not rated",IF(OR(G293="",M293=""),"No data",IF(ABS(G293-M293)/M293&lt;Tolerance,"Similar",IF((G293&gt;M293)=(K293="Higher is better"),"Better","Worse")))))</f>
        <v>Similar</v>
      </c>
    </row>
    <row r="294" customFormat="false" ht="15" hidden="false" customHeight="false" outlineLevel="0" collapsed="false">
      <c r="A294" s="7" t="s">
        <v>50</v>
      </c>
      <c r="B294" s="8" t="s">
        <v>51</v>
      </c>
      <c r="C294" s="8" t="s">
        <v>47</v>
      </c>
      <c r="D294" s="8" t="s">
        <v>134</v>
      </c>
      <c r="E294" s="8" t="s">
        <v>140</v>
      </c>
      <c r="F294" s="8" t="s">
        <v>141</v>
      </c>
      <c r="G294" s="13" t="n">
        <v>70.99</v>
      </c>
      <c r="H294" s="8" t="s">
        <v>142</v>
      </c>
      <c r="I294" s="8" t="s">
        <v>138</v>
      </c>
      <c r="J294" s="8" t="s">
        <v>139</v>
      </c>
      <c r="K294" s="8" t="s">
        <v>87</v>
      </c>
      <c r="L294" s="13" t="n">
        <f aca="false">IF(COUNTIFS($A$2:$A$421,"45000",$E$2:$E$421,E294,$G$2:$G$421,"&lt;&gt;")=0,"",SUMIFS($G$2:$G$421,$A$2:$A$421,"45000",$E$2:$E$421,E294))</f>
        <v>75.232</v>
      </c>
      <c r="M294" s="13" t="n">
        <f aca="false">IF(COUNTIFS($A$2:$A$421,"00000",$E$2:$E$421,E294,$G$2:$G$421,"&lt;&gt;")=0,"",SUMIFS($G$2:$G$421,$A$2:$A$421,"00000",$E$2:$E$421,E294))</f>
        <v>77.585</v>
      </c>
      <c r="N294" s="8" t="str">
        <f aca="false">IF(C294&lt;&gt;"County","Not rated",IF(K294="Not rated","Not rated",IF(OR(G294="",L294=""),"No data",IF(ABS(G294-L294)/L294&lt;Tolerance,"Similar",IF((G294&gt;L294)=(K294="Higher is better"),"Better","Worse")))))</f>
        <v>Worse</v>
      </c>
      <c r="O294" s="8" t="str">
        <f aca="false">IF(C294="Nation","Not rated",IF(K294="Not rated","Not rated",IF(OR(G294="",M294=""),"No data",IF(ABS(G294-M294)/M294&lt;Tolerance,"Similar",IF((G294&gt;M294)=(K294="Higher is better"),"Better","Worse")))))</f>
        <v>Worse</v>
      </c>
    </row>
    <row r="295" customFormat="false" ht="15" hidden="false" customHeight="false" outlineLevel="0" collapsed="false">
      <c r="A295" s="7" t="s">
        <v>52</v>
      </c>
      <c r="B295" s="8" t="s">
        <v>53</v>
      </c>
      <c r="C295" s="8" t="s">
        <v>47</v>
      </c>
      <c r="D295" s="8" t="s">
        <v>134</v>
      </c>
      <c r="E295" s="8" t="s">
        <v>140</v>
      </c>
      <c r="F295" s="8" t="s">
        <v>141</v>
      </c>
      <c r="G295" s="13" t="n">
        <v>76.834</v>
      </c>
      <c r="H295" s="8" t="s">
        <v>142</v>
      </c>
      <c r="I295" s="8" t="s">
        <v>138</v>
      </c>
      <c r="J295" s="8" t="s">
        <v>139</v>
      </c>
      <c r="K295" s="8" t="s">
        <v>87</v>
      </c>
      <c r="L295" s="13" t="n">
        <f aca="false">IF(COUNTIFS($A$2:$A$421,"45000",$E$2:$E$421,E295,$G$2:$G$421,"&lt;&gt;")=0,"",SUMIFS($G$2:$G$421,$A$2:$A$421,"45000",$E$2:$E$421,E295))</f>
        <v>75.232</v>
      </c>
      <c r="M295" s="13" t="n">
        <f aca="false">IF(COUNTIFS($A$2:$A$421,"00000",$E$2:$E$421,E295,$G$2:$G$421,"&lt;&gt;")=0,"",SUMIFS($G$2:$G$421,$A$2:$A$421,"00000",$E$2:$E$421,E295))</f>
        <v>77.585</v>
      </c>
      <c r="N295" s="8" t="str">
        <f aca="false">IF(C295&lt;&gt;"County","Not rated",IF(K295="Not rated","Not rated",IF(OR(G295="",L295=""),"No data",IF(ABS(G295-L295)/L295&lt;Tolerance,"Similar",IF((G295&gt;L295)=(K295="Higher is better"),"Better","Worse")))))</f>
        <v>Similar</v>
      </c>
      <c r="O295" s="8" t="str">
        <f aca="false">IF(C295="Nation","Not rated",IF(K295="Not rated","Not rated",IF(OR(G295="",M295=""),"No data",IF(ABS(G295-M295)/M295&lt;Tolerance,"Similar",IF((G295&gt;M295)=(K295="Higher is better"),"Better","Worse")))))</f>
        <v>Similar</v>
      </c>
    </row>
    <row r="296" customFormat="false" ht="15" hidden="false" customHeight="false" outlineLevel="0" collapsed="false">
      <c r="A296" s="7" t="s">
        <v>54</v>
      </c>
      <c r="B296" s="8" t="s">
        <v>55</v>
      </c>
      <c r="C296" s="8" t="s">
        <v>47</v>
      </c>
      <c r="D296" s="8" t="s">
        <v>134</v>
      </c>
      <c r="E296" s="8" t="s">
        <v>140</v>
      </c>
      <c r="F296" s="8" t="s">
        <v>141</v>
      </c>
      <c r="G296" s="13" t="n">
        <v>73.705</v>
      </c>
      <c r="H296" s="8" t="s">
        <v>142</v>
      </c>
      <c r="I296" s="8" t="s">
        <v>138</v>
      </c>
      <c r="J296" s="8" t="s">
        <v>139</v>
      </c>
      <c r="K296" s="8" t="s">
        <v>87</v>
      </c>
      <c r="L296" s="13" t="n">
        <f aca="false">IF(COUNTIFS($A$2:$A$421,"45000",$E$2:$E$421,E296,$G$2:$G$421,"&lt;&gt;")=0,"",SUMIFS($G$2:$G$421,$A$2:$A$421,"45000",$E$2:$E$421,E296))</f>
        <v>75.232</v>
      </c>
      <c r="M296" s="13" t="n">
        <f aca="false">IF(COUNTIFS($A$2:$A$421,"00000",$E$2:$E$421,E296,$G$2:$G$421,"&lt;&gt;")=0,"",SUMIFS($G$2:$G$421,$A$2:$A$421,"00000",$E$2:$E$421,E296))</f>
        <v>77.585</v>
      </c>
      <c r="N296" s="8" t="str">
        <f aca="false">IF(C296&lt;&gt;"County","Not rated",IF(K296="Not rated","Not rated",IF(OR(G296="",L296=""),"No data",IF(ABS(G296-L296)/L296&lt;Tolerance,"Similar",IF((G296&gt;L296)=(K296="Higher is better"),"Better","Worse")))))</f>
        <v>Similar</v>
      </c>
      <c r="O296" s="8" t="str">
        <f aca="false">IF(C296="Nation","Not rated",IF(K296="Not rated","Not rated",IF(OR(G296="",M296=""),"No data",IF(ABS(G296-M296)/M296&lt;Tolerance,"Similar",IF((G296&gt;M296)=(K296="Higher is better"),"Better","Worse")))))</f>
        <v>Worse</v>
      </c>
    </row>
    <row r="297" customFormat="false" ht="15" hidden="false" customHeight="false" outlineLevel="0" collapsed="false">
      <c r="A297" s="7" t="s">
        <v>56</v>
      </c>
      <c r="B297" s="8" t="s">
        <v>57</v>
      </c>
      <c r="C297" s="8" t="s">
        <v>47</v>
      </c>
      <c r="D297" s="8" t="s">
        <v>134</v>
      </c>
      <c r="E297" s="8" t="s">
        <v>140</v>
      </c>
      <c r="F297" s="8" t="s">
        <v>141</v>
      </c>
      <c r="G297" s="13" t="n">
        <v>71.941</v>
      </c>
      <c r="H297" s="8" t="s">
        <v>142</v>
      </c>
      <c r="I297" s="8" t="s">
        <v>138</v>
      </c>
      <c r="J297" s="8" t="s">
        <v>139</v>
      </c>
      <c r="K297" s="8" t="s">
        <v>87</v>
      </c>
      <c r="L297" s="13" t="n">
        <f aca="false">IF(COUNTIFS($A$2:$A$421,"45000",$E$2:$E$421,E297,$G$2:$G$421,"&lt;&gt;")=0,"",SUMIFS($G$2:$G$421,$A$2:$A$421,"45000",$E$2:$E$421,E297))</f>
        <v>75.232</v>
      </c>
      <c r="M297" s="13" t="n">
        <f aca="false">IF(COUNTIFS($A$2:$A$421,"00000",$E$2:$E$421,E297,$G$2:$G$421,"&lt;&gt;")=0,"",SUMIFS($G$2:$G$421,$A$2:$A$421,"00000",$E$2:$E$421,E297))</f>
        <v>77.585</v>
      </c>
      <c r="N297" s="8" t="str">
        <f aca="false">IF(C297&lt;&gt;"County","Not rated",IF(K297="Not rated","Not rated",IF(OR(G297="",L297=""),"No data",IF(ABS(G297-L297)/L297&lt;Tolerance,"Similar",IF((G297&gt;L297)=(K297="Higher is better"),"Better","Worse")))))</f>
        <v>Similar</v>
      </c>
      <c r="O297" s="8" t="str">
        <f aca="false">IF(C297="Nation","Not rated",IF(K297="Not rated","Not rated",IF(OR(G297="",M297=""),"No data",IF(ABS(G297-M297)/M297&lt;Tolerance,"Similar",IF((G297&gt;M297)=(K297="Higher is better"),"Better","Worse")))))</f>
        <v>Worse</v>
      </c>
    </row>
    <row r="298" customFormat="false" ht="15" hidden="false" customHeight="false" outlineLevel="0" collapsed="false">
      <c r="A298" s="7" t="s">
        <v>58</v>
      </c>
      <c r="B298" s="8" t="s">
        <v>59</v>
      </c>
      <c r="C298" s="8" t="s">
        <v>47</v>
      </c>
      <c r="D298" s="8" t="s">
        <v>134</v>
      </c>
      <c r="E298" s="8" t="s">
        <v>140</v>
      </c>
      <c r="F298" s="8" t="s">
        <v>141</v>
      </c>
      <c r="G298" s="13" t="n">
        <v>75.621</v>
      </c>
      <c r="H298" s="8" t="s">
        <v>142</v>
      </c>
      <c r="I298" s="8" t="s">
        <v>138</v>
      </c>
      <c r="J298" s="8" t="s">
        <v>139</v>
      </c>
      <c r="K298" s="8" t="s">
        <v>87</v>
      </c>
      <c r="L298" s="13" t="n">
        <f aca="false">IF(COUNTIFS($A$2:$A$421,"45000",$E$2:$E$421,E298,$G$2:$G$421,"&lt;&gt;")=0,"",SUMIFS($G$2:$G$421,$A$2:$A$421,"45000",$E$2:$E$421,E298))</f>
        <v>75.232</v>
      </c>
      <c r="M298" s="13" t="n">
        <f aca="false">IF(COUNTIFS($A$2:$A$421,"00000",$E$2:$E$421,E298,$G$2:$G$421,"&lt;&gt;")=0,"",SUMIFS($G$2:$G$421,$A$2:$A$421,"00000",$E$2:$E$421,E298))</f>
        <v>77.585</v>
      </c>
      <c r="N298" s="8" t="str">
        <f aca="false">IF(C298&lt;&gt;"County","Not rated",IF(K298="Not rated","Not rated",IF(OR(G298="",L298=""),"No data",IF(ABS(G298-L298)/L298&lt;Tolerance,"Similar",IF((G298&gt;L298)=(K298="Higher is better"),"Better","Worse")))))</f>
        <v>Similar</v>
      </c>
      <c r="O298" s="8" t="str">
        <f aca="false">IF(C298="Nation","Not rated",IF(K298="Not rated","Not rated",IF(OR(G298="",M298=""),"No data",IF(ABS(G298-M298)/M298&lt;Tolerance,"Similar",IF((G298&gt;M298)=(K298="Higher is better"),"Better","Worse")))))</f>
        <v>Similar</v>
      </c>
    </row>
    <row r="299" customFormat="false" ht="15" hidden="false" customHeight="false" outlineLevel="0" collapsed="false">
      <c r="A299" s="7" t="s">
        <v>60</v>
      </c>
      <c r="B299" s="8" t="s">
        <v>61</v>
      </c>
      <c r="C299" s="8" t="s">
        <v>47</v>
      </c>
      <c r="D299" s="8" t="s">
        <v>134</v>
      </c>
      <c r="E299" s="8" t="s">
        <v>140</v>
      </c>
      <c r="F299" s="8" t="s">
        <v>141</v>
      </c>
      <c r="G299" s="13" t="n">
        <v>74.895</v>
      </c>
      <c r="H299" s="8" t="s">
        <v>142</v>
      </c>
      <c r="I299" s="8" t="s">
        <v>138</v>
      </c>
      <c r="J299" s="8" t="s">
        <v>139</v>
      </c>
      <c r="K299" s="8" t="s">
        <v>87</v>
      </c>
      <c r="L299" s="13" t="n">
        <f aca="false">IF(COUNTIFS($A$2:$A$421,"45000",$E$2:$E$421,E299,$G$2:$G$421,"&lt;&gt;")=0,"",SUMIFS($G$2:$G$421,$A$2:$A$421,"45000",$E$2:$E$421,E299))</f>
        <v>75.232</v>
      </c>
      <c r="M299" s="13" t="n">
        <f aca="false">IF(COUNTIFS($A$2:$A$421,"00000",$E$2:$E$421,E299,$G$2:$G$421,"&lt;&gt;")=0,"",SUMIFS($G$2:$G$421,$A$2:$A$421,"00000",$E$2:$E$421,E299))</f>
        <v>77.585</v>
      </c>
      <c r="N299" s="8" t="str">
        <f aca="false">IF(C299&lt;&gt;"County","Not rated",IF(K299="Not rated","Not rated",IF(OR(G299="",L299=""),"No data",IF(ABS(G299-L299)/L299&lt;Tolerance,"Similar",IF((G299&gt;L299)=(K299="Higher is better"),"Better","Worse")))))</f>
        <v>Similar</v>
      </c>
      <c r="O299" s="8" t="str">
        <f aca="false">IF(C299="Nation","Not rated",IF(K299="Not rated","Not rated",IF(OR(G299="",M299=""),"No data",IF(ABS(G299-M299)/M299&lt;Tolerance,"Similar",IF((G299&gt;M299)=(K299="Higher is better"),"Better","Worse")))))</f>
        <v>Similar</v>
      </c>
    </row>
    <row r="300" customFormat="false" ht="15" hidden="false" customHeight="false" outlineLevel="0" collapsed="false">
      <c r="A300" s="7" t="s">
        <v>62</v>
      </c>
      <c r="B300" s="8" t="s">
        <v>63</v>
      </c>
      <c r="C300" s="8" t="s">
        <v>47</v>
      </c>
      <c r="D300" s="8" t="s">
        <v>134</v>
      </c>
      <c r="E300" s="8" t="s">
        <v>140</v>
      </c>
      <c r="F300" s="8" t="s">
        <v>141</v>
      </c>
      <c r="G300" s="13" t="n">
        <v>74.305</v>
      </c>
      <c r="H300" s="8" t="s">
        <v>142</v>
      </c>
      <c r="I300" s="8" t="s">
        <v>138</v>
      </c>
      <c r="J300" s="8" t="s">
        <v>139</v>
      </c>
      <c r="K300" s="8" t="s">
        <v>87</v>
      </c>
      <c r="L300" s="13" t="n">
        <f aca="false">IF(COUNTIFS($A$2:$A$421,"45000",$E$2:$E$421,E300,$G$2:$G$421,"&lt;&gt;")=0,"",SUMIFS($G$2:$G$421,$A$2:$A$421,"45000",$E$2:$E$421,E300))</f>
        <v>75.232</v>
      </c>
      <c r="M300" s="13" t="n">
        <f aca="false">IF(COUNTIFS($A$2:$A$421,"00000",$E$2:$E$421,E300,$G$2:$G$421,"&lt;&gt;")=0,"",SUMIFS($G$2:$G$421,$A$2:$A$421,"00000",$E$2:$E$421,E300))</f>
        <v>77.585</v>
      </c>
      <c r="N300" s="8" t="str">
        <f aca="false">IF(C300&lt;&gt;"County","Not rated",IF(K300="Not rated","Not rated",IF(OR(G300="",L300=""),"No data",IF(ABS(G300-L300)/L300&lt;Tolerance,"Similar",IF((G300&gt;L300)=(K300="Higher is better"),"Better","Worse")))))</f>
        <v>Similar</v>
      </c>
      <c r="O300" s="8" t="str">
        <f aca="false">IF(C300="Nation","Not rated",IF(K300="Not rated","Not rated",IF(OR(G300="",M300=""),"No data",IF(ABS(G300-M300)/M300&lt;Tolerance,"Similar",IF((G300&gt;M300)=(K300="Higher is better"),"Better","Worse")))))</f>
        <v>Similar</v>
      </c>
    </row>
    <row r="301" customFormat="false" ht="15" hidden="false" customHeight="false" outlineLevel="0" collapsed="false">
      <c r="A301" s="7" t="s">
        <v>64</v>
      </c>
      <c r="B301" s="8" t="s">
        <v>65</v>
      </c>
      <c r="C301" s="8" t="s">
        <v>47</v>
      </c>
      <c r="D301" s="8" t="s">
        <v>134</v>
      </c>
      <c r="E301" s="8" t="s">
        <v>140</v>
      </c>
      <c r="F301" s="8" t="s">
        <v>141</v>
      </c>
      <c r="G301" s="13" t="n">
        <v>69.942</v>
      </c>
      <c r="H301" s="8" t="s">
        <v>142</v>
      </c>
      <c r="I301" s="8" t="s">
        <v>138</v>
      </c>
      <c r="J301" s="8" t="s">
        <v>139</v>
      </c>
      <c r="K301" s="8" t="s">
        <v>87</v>
      </c>
      <c r="L301" s="13" t="n">
        <f aca="false">IF(COUNTIFS($A$2:$A$421,"45000",$E$2:$E$421,E301,$G$2:$G$421,"&lt;&gt;")=0,"",SUMIFS($G$2:$G$421,$A$2:$A$421,"45000",$E$2:$E$421,E301))</f>
        <v>75.232</v>
      </c>
      <c r="M301" s="13" t="n">
        <f aca="false">IF(COUNTIFS($A$2:$A$421,"00000",$E$2:$E$421,E301,$G$2:$G$421,"&lt;&gt;")=0,"",SUMIFS($G$2:$G$421,$A$2:$A$421,"00000",$E$2:$E$421,E301))</f>
        <v>77.585</v>
      </c>
      <c r="N301" s="8" t="str">
        <f aca="false">IF(C301&lt;&gt;"County","Not rated",IF(K301="Not rated","Not rated",IF(OR(G301="",L301=""),"No data",IF(ABS(G301-L301)/L301&lt;Tolerance,"Similar",IF((G301&gt;L301)=(K301="Higher is better"),"Better","Worse")))))</f>
        <v>Worse</v>
      </c>
      <c r="O301" s="8" t="str">
        <f aca="false">IF(C301="Nation","Not rated",IF(K301="Not rated","Not rated",IF(OR(G301="",M301=""),"No data",IF(ABS(G301-M301)/M301&lt;Tolerance,"Similar",IF((G301&gt;M301)=(K301="Higher is better"),"Better","Worse")))))</f>
        <v>Worse</v>
      </c>
    </row>
    <row r="302" customFormat="false" ht="15" hidden="false" customHeight="false" outlineLevel="0" collapsed="false">
      <c r="A302" s="7" t="s">
        <v>32</v>
      </c>
      <c r="B302" s="8" t="s">
        <v>33</v>
      </c>
      <c r="C302" s="8" t="s">
        <v>34</v>
      </c>
      <c r="D302" s="8" t="s">
        <v>134</v>
      </c>
      <c r="E302" s="8" t="s">
        <v>143</v>
      </c>
      <c r="F302" s="8" t="s">
        <v>144</v>
      </c>
      <c r="G302" s="10" t="n">
        <v>9.6</v>
      </c>
      <c r="H302" s="8" t="s">
        <v>68</v>
      </c>
      <c r="I302" s="8" t="s">
        <v>93</v>
      </c>
      <c r="J302" s="8" t="s">
        <v>127</v>
      </c>
      <c r="K302" s="8" t="s">
        <v>83</v>
      </c>
      <c r="L302" s="10" t="n">
        <f aca="false">IF(COUNTIFS($A$2:$A$421,"45000",$E$2:$E$421,E302,$G$2:$G$421,"&lt;&gt;")=0,"",SUMIFS($G$2:$G$421,$A$2:$A$421,"45000",$E$2:$E$421,E302))</f>
        <v>11.9</v>
      </c>
      <c r="M302" s="10" t="n">
        <f aca="false">IF(COUNTIFS($A$2:$A$421,"00000",$E$2:$E$421,E302,$G$2:$G$421,"&lt;&gt;")=0,"",SUMIFS($G$2:$G$421,$A$2:$A$421,"00000",$E$2:$E$421,E302))</f>
        <v>9.6</v>
      </c>
      <c r="N302" s="8" t="str">
        <f aca="false">IF(C302&lt;&gt;"County","Not rated",IF(K302="Not rated","Not rated",IF(OR(G302="",L302=""),"No data",IF(ABS(G302-L302)/L302&lt;Tolerance,"Similar",IF((G302&gt;L302)=(K302="Higher is better"),"Better","Worse")))))</f>
        <v>Not rated</v>
      </c>
      <c r="O302" s="8" t="str">
        <f aca="false">IF(C302="Nation","Not rated",IF(K302="Not rated","Not rated",IF(OR(G302="",M302=""),"No data",IF(ABS(G302-M302)/M302&lt;Tolerance,"Similar",IF((G302&gt;M302)=(K302="Higher is better"),"Better","Worse")))))</f>
        <v>Not rated</v>
      </c>
    </row>
    <row r="303" customFormat="false" ht="15" hidden="false" customHeight="false" outlineLevel="0" collapsed="false">
      <c r="A303" s="7" t="s">
        <v>42</v>
      </c>
      <c r="B303" s="8" t="s">
        <v>43</v>
      </c>
      <c r="C303" s="8" t="s">
        <v>44</v>
      </c>
      <c r="D303" s="8" t="s">
        <v>134</v>
      </c>
      <c r="E303" s="8" t="s">
        <v>143</v>
      </c>
      <c r="F303" s="8" t="s">
        <v>144</v>
      </c>
      <c r="G303" s="10" t="n">
        <v>11.9</v>
      </c>
      <c r="H303" s="8" t="s">
        <v>68</v>
      </c>
      <c r="I303" s="8" t="s">
        <v>93</v>
      </c>
      <c r="J303" s="8" t="s">
        <v>127</v>
      </c>
      <c r="K303" s="8" t="s">
        <v>83</v>
      </c>
      <c r="L303" s="10" t="n">
        <f aca="false">IF(COUNTIFS($A$2:$A$421,"45000",$E$2:$E$421,E303,$G$2:$G$421,"&lt;&gt;")=0,"",SUMIFS($G$2:$G$421,$A$2:$A$421,"45000",$E$2:$E$421,E303))</f>
        <v>11.9</v>
      </c>
      <c r="M303" s="10" t="n">
        <f aca="false">IF(COUNTIFS($A$2:$A$421,"00000",$E$2:$E$421,E303,$G$2:$G$421,"&lt;&gt;")=0,"",SUMIFS($G$2:$G$421,$A$2:$A$421,"00000",$E$2:$E$421,E303))</f>
        <v>9.6</v>
      </c>
      <c r="N303" s="8" t="str">
        <f aca="false">IF(C303&lt;&gt;"County","Not rated",IF(K303="Not rated","Not rated",IF(OR(G303="",L303=""),"No data",IF(ABS(G303-L303)/L303&lt;Tolerance,"Similar",IF((G303&gt;L303)=(K303="Higher is better"),"Better","Worse")))))</f>
        <v>Not rated</v>
      </c>
      <c r="O303" s="8" t="str">
        <f aca="false">IF(C303="Nation","Not rated",IF(K303="Not rated","Not rated",IF(OR(G303="",M303=""),"No data",IF(ABS(G303-M303)/M303&lt;Tolerance,"Similar",IF((G303&gt;M303)=(K303="Higher is better"),"Better","Worse")))))</f>
        <v>Worse</v>
      </c>
    </row>
    <row r="304" customFormat="false" ht="15" hidden="false" customHeight="false" outlineLevel="0" collapsed="false">
      <c r="A304" s="7" t="s">
        <v>45</v>
      </c>
      <c r="B304" s="8" t="s">
        <v>46</v>
      </c>
      <c r="C304" s="8" t="s">
        <v>47</v>
      </c>
      <c r="D304" s="8" t="s">
        <v>134</v>
      </c>
      <c r="E304" s="8" t="s">
        <v>143</v>
      </c>
      <c r="F304" s="8" t="s">
        <v>144</v>
      </c>
      <c r="G304" s="10" t="n">
        <v>12.1</v>
      </c>
      <c r="H304" s="8" t="s">
        <v>68</v>
      </c>
      <c r="I304" s="8" t="s">
        <v>93</v>
      </c>
      <c r="J304" s="8" t="s">
        <v>127</v>
      </c>
      <c r="K304" s="8" t="s">
        <v>83</v>
      </c>
      <c r="L304" s="10" t="n">
        <f aca="false">IF(COUNTIFS($A$2:$A$421,"45000",$E$2:$E$421,E304,$G$2:$G$421,"&lt;&gt;")=0,"",SUMIFS($G$2:$G$421,$A$2:$A$421,"45000",$E$2:$E$421,E304))</f>
        <v>11.9</v>
      </c>
      <c r="M304" s="10" t="n">
        <f aca="false">IF(COUNTIFS($A$2:$A$421,"00000",$E$2:$E$421,E304,$G$2:$G$421,"&lt;&gt;")=0,"",SUMIFS($G$2:$G$421,$A$2:$A$421,"00000",$E$2:$E$421,E304))</f>
        <v>9.6</v>
      </c>
      <c r="N304" s="8" t="str">
        <f aca="false">IF(C304&lt;&gt;"County","Not rated",IF(K304="Not rated","Not rated",IF(OR(G304="",L304=""),"No data",IF(ABS(G304-L304)/L304&lt;Tolerance,"Similar",IF((G304&gt;L304)=(K304="Higher is better"),"Better","Worse")))))</f>
        <v>Similar</v>
      </c>
      <c r="O304" s="8" t="str">
        <f aca="false">IF(C304="Nation","Not rated",IF(K304="Not rated","Not rated",IF(OR(G304="",M304=""),"No data",IF(ABS(G304-M304)/M304&lt;Tolerance,"Similar",IF((G304&gt;M304)=(K304="Higher is better"),"Better","Worse")))))</f>
        <v>Worse</v>
      </c>
    </row>
    <row r="305" customFormat="false" ht="15" hidden="false" customHeight="false" outlineLevel="0" collapsed="false">
      <c r="A305" s="7" t="s">
        <v>48</v>
      </c>
      <c r="B305" s="8" t="s">
        <v>49</v>
      </c>
      <c r="C305" s="8" t="s">
        <v>47</v>
      </c>
      <c r="D305" s="8" t="s">
        <v>134</v>
      </c>
      <c r="E305" s="8" t="s">
        <v>143</v>
      </c>
      <c r="F305" s="8" t="s">
        <v>144</v>
      </c>
      <c r="G305" s="10" t="n">
        <v>10.9</v>
      </c>
      <c r="H305" s="8" t="s">
        <v>68</v>
      </c>
      <c r="I305" s="8" t="s">
        <v>93</v>
      </c>
      <c r="J305" s="8" t="s">
        <v>127</v>
      </c>
      <c r="K305" s="8" t="s">
        <v>83</v>
      </c>
      <c r="L305" s="10" t="n">
        <f aca="false">IF(COUNTIFS($A$2:$A$421,"45000",$E$2:$E$421,E305,$G$2:$G$421,"&lt;&gt;")=0,"",SUMIFS($G$2:$G$421,$A$2:$A$421,"45000",$E$2:$E$421,E305))</f>
        <v>11.9</v>
      </c>
      <c r="M305" s="10" t="n">
        <f aca="false">IF(COUNTIFS($A$2:$A$421,"00000",$E$2:$E$421,E305,$G$2:$G$421,"&lt;&gt;")=0,"",SUMIFS($G$2:$G$421,$A$2:$A$421,"00000",$E$2:$E$421,E305))</f>
        <v>9.6</v>
      </c>
      <c r="N305" s="8" t="str">
        <f aca="false">IF(C305&lt;&gt;"County","Not rated",IF(K305="Not rated","Not rated",IF(OR(G305="",L305=""),"No data",IF(ABS(G305-L305)/L305&lt;Tolerance,"Similar",IF((G305&gt;L305)=(K305="Higher is better"),"Better","Worse")))))</f>
        <v>Better</v>
      </c>
      <c r="O305" s="8" t="str">
        <f aca="false">IF(C305="Nation","Not rated",IF(K305="Not rated","Not rated",IF(OR(G305="",M305=""),"No data",IF(ABS(G305-M305)/M305&lt;Tolerance,"Similar",IF((G305&gt;M305)=(K305="Higher is better"),"Better","Worse")))))</f>
        <v>Worse</v>
      </c>
    </row>
    <row r="306" customFormat="false" ht="15" hidden="false" customHeight="false" outlineLevel="0" collapsed="false">
      <c r="A306" s="7" t="s">
        <v>50</v>
      </c>
      <c r="B306" s="8" t="s">
        <v>51</v>
      </c>
      <c r="C306" s="8" t="s">
        <v>47</v>
      </c>
      <c r="D306" s="8" t="s">
        <v>134</v>
      </c>
      <c r="E306" s="8" t="s">
        <v>143</v>
      </c>
      <c r="F306" s="8" t="s">
        <v>144</v>
      </c>
      <c r="G306" s="10" t="n">
        <v>12.7</v>
      </c>
      <c r="H306" s="8" t="s">
        <v>68</v>
      </c>
      <c r="I306" s="8" t="s">
        <v>93</v>
      </c>
      <c r="J306" s="8" t="s">
        <v>127</v>
      </c>
      <c r="K306" s="8" t="s">
        <v>83</v>
      </c>
      <c r="L306" s="10" t="n">
        <f aca="false">IF(COUNTIFS($A$2:$A$421,"45000",$E$2:$E$421,E306,$G$2:$G$421,"&lt;&gt;")=0,"",SUMIFS($G$2:$G$421,$A$2:$A$421,"45000",$E$2:$E$421,E306))</f>
        <v>11.9</v>
      </c>
      <c r="M306" s="10" t="n">
        <f aca="false">IF(COUNTIFS($A$2:$A$421,"00000",$E$2:$E$421,E306,$G$2:$G$421,"&lt;&gt;")=0,"",SUMIFS($G$2:$G$421,$A$2:$A$421,"00000",$E$2:$E$421,E306))</f>
        <v>9.6</v>
      </c>
      <c r="N306" s="8" t="str">
        <f aca="false">IF(C306&lt;&gt;"County","Not rated",IF(K306="Not rated","Not rated",IF(OR(G306="",L306=""),"No data",IF(ABS(G306-L306)/L306&lt;Tolerance,"Similar",IF((G306&gt;L306)=(K306="Higher is better"),"Better","Worse")))))</f>
        <v>Worse</v>
      </c>
      <c r="O306" s="8" t="str">
        <f aca="false">IF(C306="Nation","Not rated",IF(K306="Not rated","Not rated",IF(OR(G306="",M306=""),"No data",IF(ABS(G306-M306)/M306&lt;Tolerance,"Similar",IF((G306&gt;M306)=(K306="Higher is better"),"Better","Worse")))))</f>
        <v>Worse</v>
      </c>
    </row>
    <row r="307" customFormat="false" ht="15" hidden="false" customHeight="false" outlineLevel="0" collapsed="false">
      <c r="A307" s="7" t="s">
        <v>52</v>
      </c>
      <c r="B307" s="8" t="s">
        <v>53</v>
      </c>
      <c r="C307" s="8" t="s">
        <v>47</v>
      </c>
      <c r="D307" s="8" t="s">
        <v>134</v>
      </c>
      <c r="E307" s="8" t="s">
        <v>143</v>
      </c>
      <c r="F307" s="8" t="s">
        <v>144</v>
      </c>
      <c r="G307" s="10" t="n">
        <v>9.6</v>
      </c>
      <c r="H307" s="8" t="s">
        <v>68</v>
      </c>
      <c r="I307" s="8" t="s">
        <v>93</v>
      </c>
      <c r="J307" s="8" t="s">
        <v>127</v>
      </c>
      <c r="K307" s="8" t="s">
        <v>83</v>
      </c>
      <c r="L307" s="10" t="n">
        <f aca="false">IF(COUNTIFS($A$2:$A$421,"45000",$E$2:$E$421,E307,$G$2:$G$421,"&lt;&gt;")=0,"",SUMIFS($G$2:$G$421,$A$2:$A$421,"45000",$E$2:$E$421,E307))</f>
        <v>11.9</v>
      </c>
      <c r="M307" s="10" t="n">
        <f aca="false">IF(COUNTIFS($A$2:$A$421,"00000",$E$2:$E$421,E307,$G$2:$G$421,"&lt;&gt;")=0,"",SUMIFS($G$2:$G$421,$A$2:$A$421,"00000",$E$2:$E$421,E307))</f>
        <v>9.6</v>
      </c>
      <c r="N307" s="8" t="str">
        <f aca="false">IF(C307&lt;&gt;"County","Not rated",IF(K307="Not rated","Not rated",IF(OR(G307="",L307=""),"No data",IF(ABS(G307-L307)/L307&lt;Tolerance,"Similar",IF((G307&gt;L307)=(K307="Higher is better"),"Better","Worse")))))</f>
        <v>Better</v>
      </c>
      <c r="O307" s="8" t="str">
        <f aca="false">IF(C307="Nation","Not rated",IF(K307="Not rated","Not rated",IF(OR(G307="",M307=""),"No data",IF(ABS(G307-M307)/M307&lt;Tolerance,"Similar",IF((G307&gt;M307)=(K307="Higher is better"),"Better","Worse")))))</f>
        <v>Similar</v>
      </c>
    </row>
    <row r="308" customFormat="false" ht="15" hidden="false" customHeight="false" outlineLevel="0" collapsed="false">
      <c r="A308" s="7" t="s">
        <v>54</v>
      </c>
      <c r="B308" s="8" t="s">
        <v>55</v>
      </c>
      <c r="C308" s="8" t="s">
        <v>47</v>
      </c>
      <c r="D308" s="8" t="s">
        <v>134</v>
      </c>
      <c r="E308" s="8" t="s">
        <v>143</v>
      </c>
      <c r="F308" s="8" t="s">
        <v>144</v>
      </c>
      <c r="G308" s="10" t="n">
        <v>12.9</v>
      </c>
      <c r="H308" s="8" t="s">
        <v>68</v>
      </c>
      <c r="I308" s="8" t="s">
        <v>93</v>
      </c>
      <c r="J308" s="8" t="s">
        <v>127</v>
      </c>
      <c r="K308" s="8" t="s">
        <v>83</v>
      </c>
      <c r="L308" s="10" t="n">
        <f aca="false">IF(COUNTIFS($A$2:$A$421,"45000",$E$2:$E$421,E308,$G$2:$G$421,"&lt;&gt;")=0,"",SUMIFS($G$2:$G$421,$A$2:$A$421,"45000",$E$2:$E$421,E308))</f>
        <v>11.9</v>
      </c>
      <c r="M308" s="10" t="n">
        <f aca="false">IF(COUNTIFS($A$2:$A$421,"00000",$E$2:$E$421,E308,$G$2:$G$421,"&lt;&gt;")=0,"",SUMIFS($G$2:$G$421,$A$2:$A$421,"00000",$E$2:$E$421,E308))</f>
        <v>9.6</v>
      </c>
      <c r="N308" s="8" t="str">
        <f aca="false">IF(C308&lt;&gt;"County","Not rated",IF(K308="Not rated","Not rated",IF(OR(G308="",L308=""),"No data",IF(ABS(G308-L308)/L308&lt;Tolerance,"Similar",IF((G308&gt;L308)=(K308="Higher is better"),"Better","Worse")))))</f>
        <v>Worse</v>
      </c>
      <c r="O308" s="8" t="str">
        <f aca="false">IF(C308="Nation","Not rated",IF(K308="Not rated","Not rated",IF(OR(G308="",M308=""),"No data",IF(ABS(G308-M308)/M308&lt;Tolerance,"Similar",IF((G308&gt;M308)=(K308="Higher is better"),"Better","Worse")))))</f>
        <v>Worse</v>
      </c>
    </row>
    <row r="309" customFormat="false" ht="15" hidden="false" customHeight="false" outlineLevel="0" collapsed="false">
      <c r="A309" s="7" t="s">
        <v>56</v>
      </c>
      <c r="B309" s="8" t="s">
        <v>57</v>
      </c>
      <c r="C309" s="8" t="s">
        <v>47</v>
      </c>
      <c r="D309" s="8" t="s">
        <v>134</v>
      </c>
      <c r="E309" s="8" t="s">
        <v>143</v>
      </c>
      <c r="F309" s="8" t="s">
        <v>144</v>
      </c>
      <c r="G309" s="10" t="n">
        <v>12.9</v>
      </c>
      <c r="H309" s="8" t="s">
        <v>68</v>
      </c>
      <c r="I309" s="8" t="s">
        <v>93</v>
      </c>
      <c r="J309" s="8" t="s">
        <v>127</v>
      </c>
      <c r="K309" s="8" t="s">
        <v>83</v>
      </c>
      <c r="L309" s="10" t="n">
        <f aca="false">IF(COUNTIFS($A$2:$A$421,"45000",$E$2:$E$421,E309,$G$2:$G$421,"&lt;&gt;")=0,"",SUMIFS($G$2:$G$421,$A$2:$A$421,"45000",$E$2:$E$421,E309))</f>
        <v>11.9</v>
      </c>
      <c r="M309" s="10" t="n">
        <f aca="false">IF(COUNTIFS($A$2:$A$421,"00000",$E$2:$E$421,E309,$G$2:$G$421,"&lt;&gt;")=0,"",SUMIFS($G$2:$G$421,$A$2:$A$421,"00000",$E$2:$E$421,E309))</f>
        <v>9.6</v>
      </c>
      <c r="N309" s="8" t="str">
        <f aca="false">IF(C309&lt;&gt;"County","Not rated",IF(K309="Not rated","Not rated",IF(OR(G309="",L309=""),"No data",IF(ABS(G309-L309)/L309&lt;Tolerance,"Similar",IF((G309&gt;L309)=(K309="Higher is better"),"Better","Worse")))))</f>
        <v>Worse</v>
      </c>
      <c r="O309" s="8" t="str">
        <f aca="false">IF(C309="Nation","Not rated",IF(K309="Not rated","Not rated",IF(OR(G309="",M309=""),"No data",IF(ABS(G309-M309)/M309&lt;Tolerance,"Similar",IF((G309&gt;M309)=(K309="Higher is better"),"Better","Worse")))))</f>
        <v>Worse</v>
      </c>
    </row>
    <row r="310" customFormat="false" ht="15" hidden="false" customHeight="false" outlineLevel="0" collapsed="false">
      <c r="A310" s="7" t="s">
        <v>58</v>
      </c>
      <c r="B310" s="8" t="s">
        <v>59</v>
      </c>
      <c r="C310" s="8" t="s">
        <v>47</v>
      </c>
      <c r="D310" s="8" t="s">
        <v>134</v>
      </c>
      <c r="E310" s="8" t="s">
        <v>143</v>
      </c>
      <c r="F310" s="8" t="s">
        <v>144</v>
      </c>
      <c r="G310" s="10" t="n">
        <v>10.8</v>
      </c>
      <c r="H310" s="8" t="s">
        <v>68</v>
      </c>
      <c r="I310" s="8" t="s">
        <v>93</v>
      </c>
      <c r="J310" s="8" t="s">
        <v>127</v>
      </c>
      <c r="K310" s="8" t="s">
        <v>83</v>
      </c>
      <c r="L310" s="10" t="n">
        <f aca="false">IF(COUNTIFS($A$2:$A$421,"45000",$E$2:$E$421,E310,$G$2:$G$421,"&lt;&gt;")=0,"",SUMIFS($G$2:$G$421,$A$2:$A$421,"45000",$E$2:$E$421,E310))</f>
        <v>11.9</v>
      </c>
      <c r="M310" s="10" t="n">
        <f aca="false">IF(COUNTIFS($A$2:$A$421,"00000",$E$2:$E$421,E310,$G$2:$G$421,"&lt;&gt;")=0,"",SUMIFS($G$2:$G$421,$A$2:$A$421,"00000",$E$2:$E$421,E310))</f>
        <v>9.6</v>
      </c>
      <c r="N310" s="8" t="str">
        <f aca="false">IF(C310&lt;&gt;"County","Not rated",IF(K310="Not rated","Not rated",IF(OR(G310="",L310=""),"No data",IF(ABS(G310-L310)/L310&lt;Tolerance,"Similar",IF((G310&gt;L310)=(K310="Higher is better"),"Better","Worse")))))</f>
        <v>Better</v>
      </c>
      <c r="O310" s="8" t="str">
        <f aca="false">IF(C310="Nation","Not rated",IF(K310="Not rated","Not rated",IF(OR(G310="",M310=""),"No data",IF(ABS(G310-M310)/M310&lt;Tolerance,"Similar",IF((G310&gt;M310)=(K310="Higher is better"),"Better","Worse")))))</f>
        <v>Worse</v>
      </c>
    </row>
    <row r="311" customFormat="false" ht="15" hidden="false" customHeight="false" outlineLevel="0" collapsed="false">
      <c r="A311" s="7" t="s">
        <v>60</v>
      </c>
      <c r="B311" s="8" t="s">
        <v>61</v>
      </c>
      <c r="C311" s="8" t="s">
        <v>47</v>
      </c>
      <c r="D311" s="8" t="s">
        <v>134</v>
      </c>
      <c r="E311" s="8" t="s">
        <v>143</v>
      </c>
      <c r="F311" s="8" t="s">
        <v>144</v>
      </c>
      <c r="G311" s="10" t="n">
        <v>10.3</v>
      </c>
      <c r="H311" s="8" t="s">
        <v>68</v>
      </c>
      <c r="I311" s="8" t="s">
        <v>93</v>
      </c>
      <c r="J311" s="8" t="s">
        <v>127</v>
      </c>
      <c r="K311" s="8" t="s">
        <v>83</v>
      </c>
      <c r="L311" s="10" t="n">
        <f aca="false">IF(COUNTIFS($A$2:$A$421,"45000",$E$2:$E$421,E311,$G$2:$G$421,"&lt;&gt;")=0,"",SUMIFS($G$2:$G$421,$A$2:$A$421,"45000",$E$2:$E$421,E311))</f>
        <v>11.9</v>
      </c>
      <c r="M311" s="10" t="n">
        <f aca="false">IF(COUNTIFS($A$2:$A$421,"00000",$E$2:$E$421,E311,$G$2:$G$421,"&lt;&gt;")=0,"",SUMIFS($G$2:$G$421,$A$2:$A$421,"00000",$E$2:$E$421,E311))</f>
        <v>9.6</v>
      </c>
      <c r="N311" s="8" t="str">
        <f aca="false">IF(C311&lt;&gt;"County","Not rated",IF(K311="Not rated","Not rated",IF(OR(G311="",L311=""),"No data",IF(ABS(G311-L311)/L311&lt;Tolerance,"Similar",IF((G311&gt;L311)=(K311="Higher is better"),"Better","Worse")))))</f>
        <v>Better</v>
      </c>
      <c r="O311" s="8" t="str">
        <f aca="false">IF(C311="Nation","Not rated",IF(K311="Not rated","Not rated",IF(OR(G311="",M311=""),"No data",IF(ABS(G311-M311)/M311&lt;Tolerance,"Similar",IF((G311&gt;M311)=(K311="Higher is better"),"Better","Worse")))))</f>
        <v>Worse</v>
      </c>
    </row>
    <row r="312" customFormat="false" ht="15" hidden="false" customHeight="false" outlineLevel="0" collapsed="false">
      <c r="A312" s="7" t="s">
        <v>62</v>
      </c>
      <c r="B312" s="8" t="s">
        <v>63</v>
      </c>
      <c r="C312" s="8" t="s">
        <v>47</v>
      </c>
      <c r="D312" s="8" t="s">
        <v>134</v>
      </c>
      <c r="E312" s="8" t="s">
        <v>143</v>
      </c>
      <c r="F312" s="8" t="s">
        <v>144</v>
      </c>
      <c r="G312" s="10" t="n">
        <v>11.5</v>
      </c>
      <c r="H312" s="8" t="s">
        <v>68</v>
      </c>
      <c r="I312" s="8" t="s">
        <v>93</v>
      </c>
      <c r="J312" s="8" t="s">
        <v>127</v>
      </c>
      <c r="K312" s="8" t="s">
        <v>83</v>
      </c>
      <c r="L312" s="10" t="n">
        <f aca="false">IF(COUNTIFS($A$2:$A$421,"45000",$E$2:$E$421,E312,$G$2:$G$421,"&lt;&gt;")=0,"",SUMIFS($G$2:$G$421,$A$2:$A$421,"45000",$E$2:$E$421,E312))</f>
        <v>11.9</v>
      </c>
      <c r="M312" s="10" t="n">
        <f aca="false">IF(COUNTIFS($A$2:$A$421,"00000",$E$2:$E$421,E312,$G$2:$G$421,"&lt;&gt;")=0,"",SUMIFS($G$2:$G$421,$A$2:$A$421,"00000",$E$2:$E$421,E312))</f>
        <v>9.6</v>
      </c>
      <c r="N312" s="8" t="str">
        <f aca="false">IF(C312&lt;&gt;"County","Not rated",IF(K312="Not rated","Not rated",IF(OR(G312="",L312=""),"No data",IF(ABS(G312-L312)/L312&lt;Tolerance,"Similar",IF((G312&gt;L312)=(K312="Higher is better"),"Better","Worse")))))</f>
        <v>Similar</v>
      </c>
      <c r="O312" s="8" t="str">
        <f aca="false">IF(C312="Nation","Not rated",IF(K312="Not rated","Not rated",IF(OR(G312="",M312=""),"No data",IF(ABS(G312-M312)/M312&lt;Tolerance,"Similar",IF((G312&gt;M312)=(K312="Higher is better"),"Better","Worse")))))</f>
        <v>Worse</v>
      </c>
    </row>
    <row r="313" customFormat="false" ht="15" hidden="false" customHeight="false" outlineLevel="0" collapsed="false">
      <c r="A313" s="7" t="s">
        <v>64</v>
      </c>
      <c r="B313" s="8" t="s">
        <v>65</v>
      </c>
      <c r="C313" s="8" t="s">
        <v>47</v>
      </c>
      <c r="D313" s="8" t="s">
        <v>134</v>
      </c>
      <c r="E313" s="8" t="s">
        <v>143</v>
      </c>
      <c r="F313" s="8" t="s">
        <v>144</v>
      </c>
      <c r="G313" s="10" t="n">
        <v>13.4</v>
      </c>
      <c r="H313" s="8" t="s">
        <v>68</v>
      </c>
      <c r="I313" s="8" t="s">
        <v>93</v>
      </c>
      <c r="J313" s="8" t="s">
        <v>127</v>
      </c>
      <c r="K313" s="8" t="s">
        <v>83</v>
      </c>
      <c r="L313" s="10" t="n">
        <f aca="false">IF(COUNTIFS($A$2:$A$421,"45000",$E$2:$E$421,E313,$G$2:$G$421,"&lt;&gt;")=0,"",SUMIFS($G$2:$G$421,$A$2:$A$421,"45000",$E$2:$E$421,E313))</f>
        <v>11.9</v>
      </c>
      <c r="M313" s="10" t="n">
        <f aca="false">IF(COUNTIFS($A$2:$A$421,"00000",$E$2:$E$421,E313,$G$2:$G$421,"&lt;&gt;")=0,"",SUMIFS($G$2:$G$421,$A$2:$A$421,"00000",$E$2:$E$421,E313))</f>
        <v>9.6</v>
      </c>
      <c r="N313" s="8" t="str">
        <f aca="false">IF(C313&lt;&gt;"County","Not rated",IF(K313="Not rated","Not rated",IF(OR(G313="",L313=""),"No data",IF(ABS(G313-L313)/L313&lt;Tolerance,"Similar",IF((G313&gt;L313)=(K313="Higher is better"),"Better","Worse")))))</f>
        <v>Worse</v>
      </c>
      <c r="O313" s="8" t="str">
        <f aca="false">IF(C313="Nation","Not rated",IF(K313="Not rated","Not rated",IF(OR(G313="",M313=""),"No data",IF(ABS(G313-M313)/M313&lt;Tolerance,"Similar",IF((G313&gt;M313)=(K313="Higher is better"),"Better","Worse")))))</f>
        <v>Worse</v>
      </c>
    </row>
    <row r="314" customFormat="false" ht="15" hidden="false" customHeight="false" outlineLevel="0" collapsed="false">
      <c r="A314" s="7" t="s">
        <v>32</v>
      </c>
      <c r="B314" s="8" t="s">
        <v>33</v>
      </c>
      <c r="C314" s="8" t="s">
        <v>34</v>
      </c>
      <c r="D314" s="8" t="s">
        <v>134</v>
      </c>
      <c r="E314" s="8" t="s">
        <v>145</v>
      </c>
      <c r="F314" s="8" t="s">
        <v>146</v>
      </c>
      <c r="G314" s="10" t="n">
        <v>34</v>
      </c>
      <c r="H314" s="8" t="s">
        <v>68</v>
      </c>
      <c r="I314" s="8" t="s">
        <v>93</v>
      </c>
      <c r="J314" s="8" t="s">
        <v>127</v>
      </c>
      <c r="K314" s="8" t="s">
        <v>83</v>
      </c>
      <c r="L314" s="10" t="n">
        <f aca="false">IF(COUNTIFS($A$2:$A$421,"45000",$E$2:$E$421,E314,$G$2:$G$421,"&lt;&gt;")=0,"",SUMIFS($G$2:$G$421,$A$2:$A$421,"45000",$E$2:$E$421,E314))</f>
        <v>36.4</v>
      </c>
      <c r="M314" s="10" t="n">
        <f aca="false">IF(COUNTIFS($A$2:$A$421,"00000",$E$2:$E$421,E314,$G$2:$G$421,"&lt;&gt;")=0,"",SUMIFS($G$2:$G$421,$A$2:$A$421,"00000",$E$2:$E$421,E314))</f>
        <v>34</v>
      </c>
      <c r="N314" s="8" t="str">
        <f aca="false">IF(C314&lt;&gt;"County","Not rated",IF(K314="Not rated","Not rated",IF(OR(G314="",L314=""),"No data",IF(ABS(G314-L314)/L314&lt;Tolerance,"Similar",IF((G314&gt;L314)=(K314="Higher is better"),"Better","Worse")))))</f>
        <v>Not rated</v>
      </c>
      <c r="O314" s="8" t="str">
        <f aca="false">IF(C314="Nation","Not rated",IF(K314="Not rated","Not rated",IF(OR(G314="",M314=""),"No data",IF(ABS(G314-M314)/M314&lt;Tolerance,"Similar",IF((G314&gt;M314)=(K314="Higher is better"),"Better","Worse")))))</f>
        <v>Not rated</v>
      </c>
    </row>
    <row r="315" customFormat="false" ht="15" hidden="false" customHeight="false" outlineLevel="0" collapsed="false">
      <c r="A315" s="7" t="s">
        <v>42</v>
      </c>
      <c r="B315" s="8" t="s">
        <v>43</v>
      </c>
      <c r="C315" s="8" t="s">
        <v>44</v>
      </c>
      <c r="D315" s="8" t="s">
        <v>134</v>
      </c>
      <c r="E315" s="8" t="s">
        <v>145</v>
      </c>
      <c r="F315" s="8" t="s">
        <v>146</v>
      </c>
      <c r="G315" s="10" t="n">
        <v>36.4</v>
      </c>
      <c r="H315" s="8" t="s">
        <v>68</v>
      </c>
      <c r="I315" s="8" t="s">
        <v>93</v>
      </c>
      <c r="J315" s="8" t="s">
        <v>127</v>
      </c>
      <c r="K315" s="8" t="s">
        <v>83</v>
      </c>
      <c r="L315" s="10" t="n">
        <f aca="false">IF(COUNTIFS($A$2:$A$421,"45000",$E$2:$E$421,E315,$G$2:$G$421,"&lt;&gt;")=0,"",SUMIFS($G$2:$G$421,$A$2:$A$421,"45000",$E$2:$E$421,E315))</f>
        <v>36.4</v>
      </c>
      <c r="M315" s="10" t="n">
        <f aca="false">IF(COUNTIFS($A$2:$A$421,"00000",$E$2:$E$421,E315,$G$2:$G$421,"&lt;&gt;")=0,"",SUMIFS($G$2:$G$421,$A$2:$A$421,"00000",$E$2:$E$421,E315))</f>
        <v>34</v>
      </c>
      <c r="N315" s="8" t="str">
        <f aca="false">IF(C315&lt;&gt;"County","Not rated",IF(K315="Not rated","Not rated",IF(OR(G315="",L315=""),"No data",IF(ABS(G315-L315)/L315&lt;Tolerance,"Similar",IF((G315&gt;L315)=(K315="Higher is better"),"Better","Worse")))))</f>
        <v>Not rated</v>
      </c>
      <c r="O315" s="8" t="str">
        <f aca="false">IF(C315="Nation","Not rated",IF(K315="Not rated","Not rated",IF(OR(G315="",M315=""),"No data",IF(ABS(G315-M315)/M315&lt;Tolerance,"Similar",IF((G315&gt;M315)=(K315="Higher is better"),"Better","Worse")))))</f>
        <v>Worse</v>
      </c>
    </row>
    <row r="316" customFormat="false" ht="15" hidden="false" customHeight="false" outlineLevel="0" collapsed="false">
      <c r="A316" s="7" t="s">
        <v>45</v>
      </c>
      <c r="B316" s="8" t="s">
        <v>46</v>
      </c>
      <c r="C316" s="8" t="s">
        <v>47</v>
      </c>
      <c r="D316" s="8" t="s">
        <v>134</v>
      </c>
      <c r="E316" s="8" t="s">
        <v>145</v>
      </c>
      <c r="F316" s="8" t="s">
        <v>146</v>
      </c>
      <c r="G316" s="10" t="n">
        <v>39.9</v>
      </c>
      <c r="H316" s="8" t="s">
        <v>68</v>
      </c>
      <c r="I316" s="8" t="s">
        <v>93</v>
      </c>
      <c r="J316" s="8" t="s">
        <v>127</v>
      </c>
      <c r="K316" s="8" t="s">
        <v>83</v>
      </c>
      <c r="L316" s="10" t="n">
        <f aca="false">IF(COUNTIFS($A$2:$A$421,"45000",$E$2:$E$421,E316,$G$2:$G$421,"&lt;&gt;")=0,"",SUMIFS($G$2:$G$421,$A$2:$A$421,"45000",$E$2:$E$421,E316))</f>
        <v>36.4</v>
      </c>
      <c r="M316" s="10" t="n">
        <f aca="false">IF(COUNTIFS($A$2:$A$421,"00000",$E$2:$E$421,E316,$G$2:$G$421,"&lt;&gt;")=0,"",SUMIFS($G$2:$G$421,$A$2:$A$421,"00000",$E$2:$E$421,E316))</f>
        <v>34</v>
      </c>
      <c r="N316" s="8" t="str">
        <f aca="false">IF(C316&lt;&gt;"County","Not rated",IF(K316="Not rated","Not rated",IF(OR(G316="",L316=""),"No data",IF(ABS(G316-L316)/L316&lt;Tolerance,"Similar",IF((G316&gt;L316)=(K316="Higher is better"),"Better","Worse")))))</f>
        <v>Worse</v>
      </c>
      <c r="O316" s="8" t="str">
        <f aca="false">IF(C316="Nation","Not rated",IF(K316="Not rated","Not rated",IF(OR(G316="",M316=""),"No data",IF(ABS(G316-M316)/M316&lt;Tolerance,"Similar",IF((G316&gt;M316)=(K316="Higher is better"),"Better","Worse")))))</f>
        <v>Worse</v>
      </c>
    </row>
    <row r="317" customFormat="false" ht="15" hidden="false" customHeight="false" outlineLevel="0" collapsed="false">
      <c r="A317" s="7" t="s">
        <v>48</v>
      </c>
      <c r="B317" s="8" t="s">
        <v>49</v>
      </c>
      <c r="C317" s="8" t="s">
        <v>47</v>
      </c>
      <c r="D317" s="8" t="s">
        <v>134</v>
      </c>
      <c r="E317" s="8" t="s">
        <v>145</v>
      </c>
      <c r="F317" s="8" t="s">
        <v>146</v>
      </c>
      <c r="G317" s="10" t="n">
        <v>36.1</v>
      </c>
      <c r="H317" s="8" t="s">
        <v>68</v>
      </c>
      <c r="I317" s="8" t="s">
        <v>93</v>
      </c>
      <c r="J317" s="8" t="s">
        <v>127</v>
      </c>
      <c r="K317" s="8" t="s">
        <v>83</v>
      </c>
      <c r="L317" s="10" t="n">
        <f aca="false">IF(COUNTIFS($A$2:$A$421,"45000",$E$2:$E$421,E317,$G$2:$G$421,"&lt;&gt;")=0,"",SUMIFS($G$2:$G$421,$A$2:$A$421,"45000",$E$2:$E$421,E317))</f>
        <v>36.4</v>
      </c>
      <c r="M317" s="10" t="n">
        <f aca="false">IF(COUNTIFS($A$2:$A$421,"00000",$E$2:$E$421,E317,$G$2:$G$421,"&lt;&gt;")=0,"",SUMIFS($G$2:$G$421,$A$2:$A$421,"00000",$E$2:$E$421,E317))</f>
        <v>34</v>
      </c>
      <c r="N317" s="8" t="str">
        <f aca="false">IF(C317&lt;&gt;"County","Not rated",IF(K317="Not rated","Not rated",IF(OR(G317="",L317=""),"No data",IF(ABS(G317-L317)/L317&lt;Tolerance,"Similar",IF((G317&gt;L317)=(K317="Higher is better"),"Better","Worse")))))</f>
        <v>Similar</v>
      </c>
      <c r="O317" s="8" t="str">
        <f aca="false">IF(C317="Nation","Not rated",IF(K317="Not rated","Not rated",IF(OR(G317="",M317=""),"No data",IF(ABS(G317-M317)/M317&lt;Tolerance,"Similar",IF((G317&gt;M317)=(K317="Higher is better"),"Better","Worse")))))</f>
        <v>Worse</v>
      </c>
    </row>
    <row r="318" customFormat="false" ht="15" hidden="false" customHeight="false" outlineLevel="0" collapsed="false">
      <c r="A318" s="7" t="s">
        <v>50</v>
      </c>
      <c r="B318" s="8" t="s">
        <v>51</v>
      </c>
      <c r="C318" s="8" t="s">
        <v>47</v>
      </c>
      <c r="D318" s="8" t="s">
        <v>134</v>
      </c>
      <c r="E318" s="8" t="s">
        <v>145</v>
      </c>
      <c r="F318" s="8" t="s">
        <v>146</v>
      </c>
      <c r="G318" s="10" t="n">
        <v>38.6</v>
      </c>
      <c r="H318" s="8" t="s">
        <v>68</v>
      </c>
      <c r="I318" s="8" t="s">
        <v>93</v>
      </c>
      <c r="J318" s="8" t="s">
        <v>127</v>
      </c>
      <c r="K318" s="8" t="s">
        <v>83</v>
      </c>
      <c r="L318" s="10" t="n">
        <f aca="false">IF(COUNTIFS($A$2:$A$421,"45000",$E$2:$E$421,E318,$G$2:$G$421,"&lt;&gt;")=0,"",SUMIFS($G$2:$G$421,$A$2:$A$421,"45000",$E$2:$E$421,E318))</f>
        <v>36.4</v>
      </c>
      <c r="M318" s="10" t="n">
        <f aca="false">IF(COUNTIFS($A$2:$A$421,"00000",$E$2:$E$421,E318,$G$2:$G$421,"&lt;&gt;")=0,"",SUMIFS($G$2:$G$421,$A$2:$A$421,"00000",$E$2:$E$421,E318))</f>
        <v>34</v>
      </c>
      <c r="N318" s="8" t="str">
        <f aca="false">IF(C318&lt;&gt;"County","Not rated",IF(K318="Not rated","Not rated",IF(OR(G318="",L318=""),"No data",IF(ABS(G318-L318)/L318&lt;Tolerance,"Similar",IF((G318&gt;L318)=(K318="Higher is better"),"Better","Worse")))))</f>
        <v>Worse</v>
      </c>
      <c r="O318" s="8" t="str">
        <f aca="false">IF(C318="Nation","Not rated",IF(K318="Not rated","Not rated",IF(OR(G318="",M318=""),"No data",IF(ABS(G318-M318)/M318&lt;Tolerance,"Similar",IF((G318&gt;M318)=(K318="Higher is better"),"Better","Worse")))))</f>
        <v>Worse</v>
      </c>
    </row>
    <row r="319" customFormat="false" ht="15" hidden="false" customHeight="false" outlineLevel="0" collapsed="false">
      <c r="A319" s="7" t="s">
        <v>52</v>
      </c>
      <c r="B319" s="8" t="s">
        <v>53</v>
      </c>
      <c r="C319" s="8" t="s">
        <v>47</v>
      </c>
      <c r="D319" s="8" t="s">
        <v>134</v>
      </c>
      <c r="E319" s="8" t="s">
        <v>145</v>
      </c>
      <c r="F319" s="8" t="s">
        <v>146</v>
      </c>
      <c r="G319" s="10" t="n">
        <v>33</v>
      </c>
      <c r="H319" s="8" t="s">
        <v>68</v>
      </c>
      <c r="I319" s="8" t="s">
        <v>93</v>
      </c>
      <c r="J319" s="8" t="s">
        <v>127</v>
      </c>
      <c r="K319" s="8" t="s">
        <v>83</v>
      </c>
      <c r="L319" s="10" t="n">
        <f aca="false">IF(COUNTIFS($A$2:$A$421,"45000",$E$2:$E$421,E319,$G$2:$G$421,"&lt;&gt;")=0,"",SUMIFS($G$2:$G$421,$A$2:$A$421,"45000",$E$2:$E$421,E319))</f>
        <v>36.4</v>
      </c>
      <c r="M319" s="10" t="n">
        <f aca="false">IF(COUNTIFS($A$2:$A$421,"00000",$E$2:$E$421,E319,$G$2:$G$421,"&lt;&gt;")=0,"",SUMIFS($G$2:$G$421,$A$2:$A$421,"00000",$E$2:$E$421,E319))</f>
        <v>34</v>
      </c>
      <c r="N319" s="8" t="str">
        <f aca="false">IF(C319&lt;&gt;"County","Not rated",IF(K319="Not rated","Not rated",IF(OR(G319="",L319=""),"No data",IF(ABS(G319-L319)/L319&lt;Tolerance,"Similar",IF((G319&gt;L319)=(K319="Higher is better"),"Better","Worse")))))</f>
        <v>Better</v>
      </c>
      <c r="O319" s="8" t="str">
        <f aca="false">IF(C319="Nation","Not rated",IF(K319="Not rated","Not rated",IF(OR(G319="",M319=""),"No data",IF(ABS(G319-M319)/M319&lt;Tolerance,"Similar",IF((G319&gt;M319)=(K319="Higher is better"),"Better","Worse")))))</f>
        <v>Similar</v>
      </c>
    </row>
    <row r="320" customFormat="false" ht="15" hidden="false" customHeight="false" outlineLevel="0" collapsed="false">
      <c r="A320" s="7" t="s">
        <v>54</v>
      </c>
      <c r="B320" s="8" t="s">
        <v>55</v>
      </c>
      <c r="C320" s="8" t="s">
        <v>47</v>
      </c>
      <c r="D320" s="8" t="s">
        <v>134</v>
      </c>
      <c r="E320" s="8" t="s">
        <v>145</v>
      </c>
      <c r="F320" s="8" t="s">
        <v>146</v>
      </c>
      <c r="G320" s="10" t="n">
        <v>40.3</v>
      </c>
      <c r="H320" s="8" t="s">
        <v>68</v>
      </c>
      <c r="I320" s="8" t="s">
        <v>93</v>
      </c>
      <c r="J320" s="8" t="s">
        <v>127</v>
      </c>
      <c r="K320" s="8" t="s">
        <v>83</v>
      </c>
      <c r="L320" s="10" t="n">
        <f aca="false">IF(COUNTIFS($A$2:$A$421,"45000",$E$2:$E$421,E320,$G$2:$G$421,"&lt;&gt;")=0,"",SUMIFS($G$2:$G$421,$A$2:$A$421,"45000",$E$2:$E$421,E320))</f>
        <v>36.4</v>
      </c>
      <c r="M320" s="10" t="n">
        <f aca="false">IF(COUNTIFS($A$2:$A$421,"00000",$E$2:$E$421,E320,$G$2:$G$421,"&lt;&gt;")=0,"",SUMIFS($G$2:$G$421,$A$2:$A$421,"00000",$E$2:$E$421,E320))</f>
        <v>34</v>
      </c>
      <c r="N320" s="8" t="str">
        <f aca="false">IF(C320&lt;&gt;"County","Not rated",IF(K320="Not rated","Not rated",IF(OR(G320="",L320=""),"No data",IF(ABS(G320-L320)/L320&lt;Tolerance,"Similar",IF((G320&gt;L320)=(K320="Higher is better"),"Better","Worse")))))</f>
        <v>Worse</v>
      </c>
      <c r="O320" s="8" t="str">
        <f aca="false">IF(C320="Nation","Not rated",IF(K320="Not rated","Not rated",IF(OR(G320="",M320=""),"No data",IF(ABS(G320-M320)/M320&lt;Tolerance,"Similar",IF((G320&gt;M320)=(K320="Higher is better"),"Better","Worse")))))</f>
        <v>Worse</v>
      </c>
    </row>
    <row r="321" customFormat="false" ht="15" hidden="false" customHeight="false" outlineLevel="0" collapsed="false">
      <c r="A321" s="7" t="s">
        <v>56</v>
      </c>
      <c r="B321" s="8" t="s">
        <v>57</v>
      </c>
      <c r="C321" s="8" t="s">
        <v>47</v>
      </c>
      <c r="D321" s="8" t="s">
        <v>134</v>
      </c>
      <c r="E321" s="8" t="s">
        <v>145</v>
      </c>
      <c r="F321" s="8" t="s">
        <v>146</v>
      </c>
      <c r="G321" s="10" t="n">
        <v>43.2</v>
      </c>
      <c r="H321" s="8" t="s">
        <v>68</v>
      </c>
      <c r="I321" s="8" t="s">
        <v>93</v>
      </c>
      <c r="J321" s="8" t="s">
        <v>127</v>
      </c>
      <c r="K321" s="8" t="s">
        <v>83</v>
      </c>
      <c r="L321" s="10" t="n">
        <f aca="false">IF(COUNTIFS($A$2:$A$421,"45000",$E$2:$E$421,E321,$G$2:$G$421,"&lt;&gt;")=0,"",SUMIFS($G$2:$G$421,$A$2:$A$421,"45000",$E$2:$E$421,E321))</f>
        <v>36.4</v>
      </c>
      <c r="M321" s="10" t="n">
        <f aca="false">IF(COUNTIFS($A$2:$A$421,"00000",$E$2:$E$421,E321,$G$2:$G$421,"&lt;&gt;")=0,"",SUMIFS($G$2:$G$421,$A$2:$A$421,"00000",$E$2:$E$421,E321))</f>
        <v>34</v>
      </c>
      <c r="N321" s="8" t="str">
        <f aca="false">IF(C321&lt;&gt;"County","Not rated",IF(K321="Not rated","Not rated",IF(OR(G321="",L321=""),"No data",IF(ABS(G321-L321)/L321&lt;Tolerance,"Similar",IF((G321&gt;L321)=(K321="Higher is better"),"Better","Worse")))))</f>
        <v>Worse</v>
      </c>
      <c r="O321" s="8" t="str">
        <f aca="false">IF(C321="Nation","Not rated",IF(K321="Not rated","Not rated",IF(OR(G321="",M321=""),"No data",IF(ABS(G321-M321)/M321&lt;Tolerance,"Similar",IF((G321&gt;M321)=(K321="Higher is better"),"Better","Worse")))))</f>
        <v>Worse</v>
      </c>
    </row>
    <row r="322" customFormat="false" ht="15" hidden="false" customHeight="false" outlineLevel="0" collapsed="false">
      <c r="A322" s="7" t="s">
        <v>58</v>
      </c>
      <c r="B322" s="8" t="s">
        <v>59</v>
      </c>
      <c r="C322" s="8" t="s">
        <v>47</v>
      </c>
      <c r="D322" s="8" t="s">
        <v>134</v>
      </c>
      <c r="E322" s="8" t="s">
        <v>145</v>
      </c>
      <c r="F322" s="8" t="s">
        <v>146</v>
      </c>
      <c r="G322" s="10" t="n">
        <v>35.4</v>
      </c>
      <c r="H322" s="8" t="s">
        <v>68</v>
      </c>
      <c r="I322" s="8" t="s">
        <v>93</v>
      </c>
      <c r="J322" s="8" t="s">
        <v>127</v>
      </c>
      <c r="K322" s="8" t="s">
        <v>83</v>
      </c>
      <c r="L322" s="10" t="n">
        <f aca="false">IF(COUNTIFS($A$2:$A$421,"45000",$E$2:$E$421,E322,$G$2:$G$421,"&lt;&gt;")=0,"",SUMIFS($G$2:$G$421,$A$2:$A$421,"45000",$E$2:$E$421,E322))</f>
        <v>36.4</v>
      </c>
      <c r="M322" s="10" t="n">
        <f aca="false">IF(COUNTIFS($A$2:$A$421,"00000",$E$2:$E$421,E322,$G$2:$G$421,"&lt;&gt;")=0,"",SUMIFS($G$2:$G$421,$A$2:$A$421,"00000",$E$2:$E$421,E322))</f>
        <v>34</v>
      </c>
      <c r="N322" s="8" t="str">
        <f aca="false">IF(C322&lt;&gt;"County","Not rated",IF(K322="Not rated","Not rated",IF(OR(G322="",L322=""),"No data",IF(ABS(G322-L322)/L322&lt;Tolerance,"Similar",IF((G322&gt;L322)=(K322="Higher is better"),"Better","Worse")))))</f>
        <v>Similar</v>
      </c>
      <c r="O322" s="8" t="str">
        <f aca="false">IF(C322="Nation","Not rated",IF(K322="Not rated","Not rated",IF(OR(G322="",M322=""),"No data",IF(ABS(G322-M322)/M322&lt;Tolerance,"Similar",IF((G322&gt;M322)=(K322="Higher is better"),"Better","Worse")))))</f>
        <v>Similar</v>
      </c>
    </row>
    <row r="323" customFormat="false" ht="15" hidden="false" customHeight="false" outlineLevel="0" collapsed="false">
      <c r="A323" s="7" t="s">
        <v>60</v>
      </c>
      <c r="B323" s="8" t="s">
        <v>61</v>
      </c>
      <c r="C323" s="8" t="s">
        <v>47</v>
      </c>
      <c r="D323" s="8" t="s">
        <v>134</v>
      </c>
      <c r="E323" s="8" t="s">
        <v>145</v>
      </c>
      <c r="F323" s="8" t="s">
        <v>146</v>
      </c>
      <c r="G323" s="10" t="n">
        <v>33.3</v>
      </c>
      <c r="H323" s="8" t="s">
        <v>68</v>
      </c>
      <c r="I323" s="8" t="s">
        <v>93</v>
      </c>
      <c r="J323" s="8" t="s">
        <v>127</v>
      </c>
      <c r="K323" s="8" t="s">
        <v>83</v>
      </c>
      <c r="L323" s="10" t="n">
        <f aca="false">IF(COUNTIFS($A$2:$A$421,"45000",$E$2:$E$421,E323,$G$2:$G$421,"&lt;&gt;")=0,"",SUMIFS($G$2:$G$421,$A$2:$A$421,"45000",$E$2:$E$421,E323))</f>
        <v>36.4</v>
      </c>
      <c r="M323" s="10" t="n">
        <f aca="false">IF(COUNTIFS($A$2:$A$421,"00000",$E$2:$E$421,E323,$G$2:$G$421,"&lt;&gt;")=0,"",SUMIFS($G$2:$G$421,$A$2:$A$421,"00000",$E$2:$E$421,E323))</f>
        <v>34</v>
      </c>
      <c r="N323" s="8" t="str">
        <f aca="false">IF(C323&lt;&gt;"County","Not rated",IF(K323="Not rated","Not rated",IF(OR(G323="",L323=""),"No data",IF(ABS(G323-L323)/L323&lt;Tolerance,"Similar",IF((G323&gt;L323)=(K323="Higher is better"),"Better","Worse")))))</f>
        <v>Better</v>
      </c>
      <c r="O323" s="8" t="str">
        <f aca="false">IF(C323="Nation","Not rated",IF(K323="Not rated","Not rated",IF(OR(G323="",M323=""),"No data",IF(ABS(G323-M323)/M323&lt;Tolerance,"Similar",IF((G323&gt;M323)=(K323="Higher is better"),"Better","Worse")))))</f>
        <v>Similar</v>
      </c>
    </row>
    <row r="324" customFormat="false" ht="15" hidden="false" customHeight="false" outlineLevel="0" collapsed="false">
      <c r="A324" s="7" t="s">
        <v>62</v>
      </c>
      <c r="B324" s="8" t="s">
        <v>63</v>
      </c>
      <c r="C324" s="8" t="s">
        <v>47</v>
      </c>
      <c r="D324" s="8" t="s">
        <v>134</v>
      </c>
      <c r="E324" s="8" t="s">
        <v>145</v>
      </c>
      <c r="F324" s="8" t="s">
        <v>146</v>
      </c>
      <c r="G324" s="10" t="n">
        <v>34.5</v>
      </c>
      <c r="H324" s="8" t="s">
        <v>68</v>
      </c>
      <c r="I324" s="8" t="s">
        <v>93</v>
      </c>
      <c r="J324" s="8" t="s">
        <v>127</v>
      </c>
      <c r="K324" s="8" t="s">
        <v>83</v>
      </c>
      <c r="L324" s="10" t="n">
        <f aca="false">IF(COUNTIFS($A$2:$A$421,"45000",$E$2:$E$421,E324,$G$2:$G$421,"&lt;&gt;")=0,"",SUMIFS($G$2:$G$421,$A$2:$A$421,"45000",$E$2:$E$421,E324))</f>
        <v>36.4</v>
      </c>
      <c r="M324" s="10" t="n">
        <f aca="false">IF(COUNTIFS($A$2:$A$421,"00000",$E$2:$E$421,E324,$G$2:$G$421,"&lt;&gt;")=0,"",SUMIFS($G$2:$G$421,$A$2:$A$421,"00000",$E$2:$E$421,E324))</f>
        <v>34</v>
      </c>
      <c r="N324" s="8" t="str">
        <f aca="false">IF(C324&lt;&gt;"County","Not rated",IF(K324="Not rated","Not rated",IF(OR(G324="",L324=""),"No data",IF(ABS(G324-L324)/L324&lt;Tolerance,"Similar",IF((G324&gt;L324)=(K324="Higher is better"),"Better","Worse")))))</f>
        <v>Better</v>
      </c>
      <c r="O324" s="8" t="str">
        <f aca="false">IF(C324="Nation","Not rated",IF(K324="Not rated","Not rated",IF(OR(G324="",M324=""),"No data",IF(ABS(G324-M324)/M324&lt;Tolerance,"Similar",IF((G324&gt;M324)=(K324="Higher is better"),"Better","Worse")))))</f>
        <v>Similar</v>
      </c>
    </row>
    <row r="325" customFormat="false" ht="15" hidden="false" customHeight="false" outlineLevel="0" collapsed="false">
      <c r="A325" s="7" t="s">
        <v>64</v>
      </c>
      <c r="B325" s="8" t="s">
        <v>65</v>
      </c>
      <c r="C325" s="8" t="s">
        <v>47</v>
      </c>
      <c r="D325" s="8" t="s">
        <v>134</v>
      </c>
      <c r="E325" s="8" t="s">
        <v>145</v>
      </c>
      <c r="F325" s="8" t="s">
        <v>146</v>
      </c>
      <c r="G325" s="10" t="n">
        <v>41.1</v>
      </c>
      <c r="H325" s="8" t="s">
        <v>68</v>
      </c>
      <c r="I325" s="8" t="s">
        <v>93</v>
      </c>
      <c r="J325" s="8" t="s">
        <v>127</v>
      </c>
      <c r="K325" s="8" t="s">
        <v>83</v>
      </c>
      <c r="L325" s="10" t="n">
        <f aca="false">IF(COUNTIFS($A$2:$A$421,"45000",$E$2:$E$421,E325,$G$2:$G$421,"&lt;&gt;")=0,"",SUMIFS($G$2:$G$421,$A$2:$A$421,"45000",$E$2:$E$421,E325))</f>
        <v>36.4</v>
      </c>
      <c r="M325" s="10" t="n">
        <f aca="false">IF(COUNTIFS($A$2:$A$421,"00000",$E$2:$E$421,E325,$G$2:$G$421,"&lt;&gt;")=0,"",SUMIFS($G$2:$G$421,$A$2:$A$421,"00000",$E$2:$E$421,E325))</f>
        <v>34</v>
      </c>
      <c r="N325" s="8" t="str">
        <f aca="false">IF(C325&lt;&gt;"County","Not rated",IF(K325="Not rated","Not rated",IF(OR(G325="",L325=""),"No data",IF(ABS(G325-L325)/L325&lt;Tolerance,"Similar",IF((G325&gt;L325)=(K325="Higher is better"),"Better","Worse")))))</f>
        <v>Worse</v>
      </c>
      <c r="O325" s="8" t="str">
        <f aca="false">IF(C325="Nation","Not rated",IF(K325="Not rated","Not rated",IF(OR(G325="",M325=""),"No data",IF(ABS(G325-M325)/M325&lt;Tolerance,"Similar",IF((G325&gt;M325)=(K325="Higher is better"),"Better","Worse")))))</f>
        <v>Worse</v>
      </c>
    </row>
    <row r="326" customFormat="false" ht="15" hidden="false" customHeight="false" outlineLevel="0" collapsed="false">
      <c r="A326" s="7" t="s">
        <v>32</v>
      </c>
      <c r="B326" s="8" t="s">
        <v>33</v>
      </c>
      <c r="C326" s="8" t="s">
        <v>34</v>
      </c>
      <c r="D326" s="8" t="s">
        <v>134</v>
      </c>
      <c r="E326" s="8" t="s">
        <v>147</v>
      </c>
      <c r="F326" s="8" t="s">
        <v>148</v>
      </c>
      <c r="G326" s="13" t="n">
        <v>4.817</v>
      </c>
      <c r="H326" s="8" t="s">
        <v>149</v>
      </c>
      <c r="I326" s="8" t="s">
        <v>93</v>
      </c>
      <c r="J326" s="8" t="s">
        <v>127</v>
      </c>
      <c r="K326" s="8" t="s">
        <v>83</v>
      </c>
      <c r="L326" s="13" t="n">
        <f aca="false">IF(COUNTIFS($A$2:$A$421,"45000",$E$2:$E$421,E326,$G$2:$G$421,"&lt;&gt;")=0,"",SUMIFS($G$2:$G$421,$A$2:$A$421,"45000",$E$2:$E$421,E326))</f>
        <v>5.411</v>
      </c>
      <c r="M326" s="13" t="n">
        <f aca="false">IF(COUNTIFS($A$2:$A$421,"00000",$E$2:$E$421,E326,$G$2:$G$421,"&lt;&gt;")=0,"",SUMIFS($G$2:$G$421,$A$2:$A$421,"00000",$E$2:$E$421,E326))</f>
        <v>4.817</v>
      </c>
      <c r="N326" s="8" t="str">
        <f aca="false">IF(C326&lt;&gt;"County","Not rated",IF(K326="Not rated","Not rated",IF(OR(G326="",L326=""),"No data",IF(ABS(G326-L326)/L326&lt;Tolerance,"Similar",IF((G326&gt;L326)=(K326="Higher is better"),"Better","Worse")))))</f>
        <v>Not rated</v>
      </c>
      <c r="O326" s="8" t="str">
        <f aca="false">IF(C326="Nation","Not rated",IF(K326="Not rated","Not rated",IF(OR(G326="",M326=""),"No data",IF(ABS(G326-M326)/M326&lt;Tolerance,"Similar",IF((G326&gt;M326)=(K326="Higher is better"),"Better","Worse")))))</f>
        <v>Not rated</v>
      </c>
    </row>
    <row r="327" customFormat="false" ht="15" hidden="false" customHeight="false" outlineLevel="0" collapsed="false">
      <c r="A327" s="7" t="s">
        <v>42</v>
      </c>
      <c r="B327" s="8" t="s">
        <v>43</v>
      </c>
      <c r="C327" s="8" t="s">
        <v>44</v>
      </c>
      <c r="D327" s="8" t="s">
        <v>134</v>
      </c>
      <c r="E327" s="8" t="s">
        <v>147</v>
      </c>
      <c r="F327" s="8" t="s">
        <v>148</v>
      </c>
      <c r="G327" s="13" t="n">
        <v>5.411</v>
      </c>
      <c r="H327" s="8" t="s">
        <v>149</v>
      </c>
      <c r="I327" s="8" t="s">
        <v>93</v>
      </c>
      <c r="J327" s="8" t="s">
        <v>127</v>
      </c>
      <c r="K327" s="8" t="s">
        <v>83</v>
      </c>
      <c r="L327" s="13" t="n">
        <f aca="false">IF(COUNTIFS($A$2:$A$421,"45000",$E$2:$E$421,E327,$G$2:$G$421,"&lt;&gt;")=0,"",SUMIFS($G$2:$G$421,$A$2:$A$421,"45000",$E$2:$E$421,E327))</f>
        <v>5.411</v>
      </c>
      <c r="M327" s="13" t="n">
        <f aca="false">IF(COUNTIFS($A$2:$A$421,"00000",$E$2:$E$421,E327,$G$2:$G$421,"&lt;&gt;")=0,"",SUMIFS($G$2:$G$421,$A$2:$A$421,"00000",$E$2:$E$421,E327))</f>
        <v>4.817</v>
      </c>
      <c r="N327" s="8" t="str">
        <f aca="false">IF(C327&lt;&gt;"County","Not rated",IF(K327="Not rated","Not rated",IF(OR(G327="",L327=""),"No data",IF(ABS(G327-L327)/L327&lt;Tolerance,"Similar",IF((G327&gt;L327)=(K327="Higher is better"),"Better","Worse")))))</f>
        <v>Not rated</v>
      </c>
      <c r="O327" s="8" t="str">
        <f aca="false">IF(C327="Nation","Not rated",IF(K327="Not rated","Not rated",IF(OR(G327="",M327=""),"No data",IF(ABS(G327-M327)/M327&lt;Tolerance,"Similar",IF((G327&gt;M327)=(K327="Higher is better"),"Better","Worse")))))</f>
        <v>Worse</v>
      </c>
    </row>
    <row r="328" customFormat="false" ht="15" hidden="false" customHeight="false" outlineLevel="0" collapsed="false">
      <c r="A328" s="7" t="s">
        <v>45</v>
      </c>
      <c r="B328" s="8" t="s">
        <v>46</v>
      </c>
      <c r="C328" s="8" t="s">
        <v>47</v>
      </c>
      <c r="D328" s="8" t="s">
        <v>134</v>
      </c>
      <c r="E328" s="8" t="s">
        <v>147</v>
      </c>
      <c r="F328" s="8" t="s">
        <v>148</v>
      </c>
      <c r="G328" s="13" t="n">
        <v>5.82</v>
      </c>
      <c r="H328" s="8" t="s">
        <v>149</v>
      </c>
      <c r="I328" s="8" t="s">
        <v>93</v>
      </c>
      <c r="J328" s="8" t="s">
        <v>127</v>
      </c>
      <c r="K328" s="8" t="s">
        <v>83</v>
      </c>
      <c r="L328" s="13" t="n">
        <f aca="false">IF(COUNTIFS($A$2:$A$421,"45000",$E$2:$E$421,E328,$G$2:$G$421,"&lt;&gt;")=0,"",SUMIFS($G$2:$G$421,$A$2:$A$421,"45000",$E$2:$E$421,E328))</f>
        <v>5.411</v>
      </c>
      <c r="M328" s="13" t="n">
        <f aca="false">IF(COUNTIFS($A$2:$A$421,"00000",$E$2:$E$421,E328,$G$2:$G$421,"&lt;&gt;")=0,"",SUMIFS($G$2:$G$421,$A$2:$A$421,"00000",$E$2:$E$421,E328))</f>
        <v>4.817</v>
      </c>
      <c r="N328" s="8" t="str">
        <f aca="false">IF(C328&lt;&gt;"County","Not rated",IF(K328="Not rated","Not rated",IF(OR(G328="",L328=""),"No data",IF(ABS(G328-L328)/L328&lt;Tolerance,"Similar",IF((G328&gt;L328)=(K328="Higher is better"),"Better","Worse")))))</f>
        <v>Worse</v>
      </c>
      <c r="O328" s="8" t="str">
        <f aca="false">IF(C328="Nation","Not rated",IF(K328="Not rated","Not rated",IF(OR(G328="",M328=""),"No data",IF(ABS(G328-M328)/M328&lt;Tolerance,"Similar",IF((G328&gt;M328)=(K328="Higher is better"),"Better","Worse")))))</f>
        <v>Worse</v>
      </c>
    </row>
    <row r="329" customFormat="false" ht="15" hidden="false" customHeight="false" outlineLevel="0" collapsed="false">
      <c r="A329" s="7" t="s">
        <v>48</v>
      </c>
      <c r="B329" s="8" t="s">
        <v>49</v>
      </c>
      <c r="C329" s="8" t="s">
        <v>47</v>
      </c>
      <c r="D329" s="8" t="s">
        <v>134</v>
      </c>
      <c r="E329" s="8" t="s">
        <v>147</v>
      </c>
      <c r="F329" s="8" t="s">
        <v>148</v>
      </c>
      <c r="G329" s="13" t="n">
        <v>5.507</v>
      </c>
      <c r="H329" s="8" t="s">
        <v>149</v>
      </c>
      <c r="I329" s="8" t="s">
        <v>93</v>
      </c>
      <c r="J329" s="8" t="s">
        <v>127</v>
      </c>
      <c r="K329" s="8" t="s">
        <v>83</v>
      </c>
      <c r="L329" s="13" t="n">
        <f aca="false">IF(COUNTIFS($A$2:$A$421,"45000",$E$2:$E$421,E329,$G$2:$G$421,"&lt;&gt;")=0,"",SUMIFS($G$2:$G$421,$A$2:$A$421,"45000",$E$2:$E$421,E329))</f>
        <v>5.411</v>
      </c>
      <c r="M329" s="13" t="n">
        <f aca="false">IF(COUNTIFS($A$2:$A$421,"00000",$E$2:$E$421,E329,$G$2:$G$421,"&lt;&gt;")=0,"",SUMIFS($G$2:$G$421,$A$2:$A$421,"00000",$E$2:$E$421,E329))</f>
        <v>4.817</v>
      </c>
      <c r="N329" s="8" t="str">
        <f aca="false">IF(C329&lt;&gt;"County","Not rated",IF(K329="Not rated","Not rated",IF(OR(G329="",L329=""),"No data",IF(ABS(G329-L329)/L329&lt;Tolerance,"Similar",IF((G329&gt;L329)=(K329="Higher is better"),"Better","Worse")))))</f>
        <v>Similar</v>
      </c>
      <c r="O329" s="8" t="str">
        <f aca="false">IF(C329="Nation","Not rated",IF(K329="Not rated","Not rated",IF(OR(G329="",M329=""),"No data",IF(ABS(G329-M329)/M329&lt;Tolerance,"Similar",IF((G329&gt;M329)=(K329="Higher is better"),"Better","Worse")))))</f>
        <v>Worse</v>
      </c>
    </row>
    <row r="330" customFormat="false" ht="15" hidden="false" customHeight="false" outlineLevel="0" collapsed="false">
      <c r="A330" s="7" t="s">
        <v>50</v>
      </c>
      <c r="B330" s="8" t="s">
        <v>51</v>
      </c>
      <c r="C330" s="8" t="s">
        <v>47</v>
      </c>
      <c r="D330" s="8" t="s">
        <v>134</v>
      </c>
      <c r="E330" s="8" t="s">
        <v>147</v>
      </c>
      <c r="F330" s="8" t="s">
        <v>148</v>
      </c>
      <c r="G330" s="13" t="n">
        <v>5.837</v>
      </c>
      <c r="H330" s="8" t="s">
        <v>149</v>
      </c>
      <c r="I330" s="8" t="s">
        <v>93</v>
      </c>
      <c r="J330" s="8" t="s">
        <v>127</v>
      </c>
      <c r="K330" s="8" t="s">
        <v>83</v>
      </c>
      <c r="L330" s="13" t="n">
        <f aca="false">IF(COUNTIFS($A$2:$A$421,"45000",$E$2:$E$421,E330,$G$2:$G$421,"&lt;&gt;")=0,"",SUMIFS($G$2:$G$421,$A$2:$A$421,"45000",$E$2:$E$421,E330))</f>
        <v>5.411</v>
      </c>
      <c r="M330" s="13" t="n">
        <f aca="false">IF(COUNTIFS($A$2:$A$421,"00000",$E$2:$E$421,E330,$G$2:$G$421,"&lt;&gt;")=0,"",SUMIFS($G$2:$G$421,$A$2:$A$421,"00000",$E$2:$E$421,E330))</f>
        <v>4.817</v>
      </c>
      <c r="N330" s="8" t="str">
        <f aca="false">IF(C330&lt;&gt;"County","Not rated",IF(K330="Not rated","Not rated",IF(OR(G330="",L330=""),"No data",IF(ABS(G330-L330)/L330&lt;Tolerance,"Similar",IF((G330&gt;L330)=(K330="Higher is better"),"Better","Worse")))))</f>
        <v>Worse</v>
      </c>
      <c r="O330" s="8" t="str">
        <f aca="false">IF(C330="Nation","Not rated",IF(K330="Not rated","Not rated",IF(OR(G330="",M330=""),"No data",IF(ABS(G330-M330)/M330&lt;Tolerance,"Similar",IF((G330&gt;M330)=(K330="Higher is better"),"Better","Worse")))))</f>
        <v>Worse</v>
      </c>
    </row>
    <row r="331" customFormat="false" ht="15" hidden="false" customHeight="false" outlineLevel="0" collapsed="false">
      <c r="A331" s="7" t="s">
        <v>52</v>
      </c>
      <c r="B331" s="8" t="s">
        <v>53</v>
      </c>
      <c r="C331" s="8" t="s">
        <v>47</v>
      </c>
      <c r="D331" s="8" t="s">
        <v>134</v>
      </c>
      <c r="E331" s="8" t="s">
        <v>147</v>
      </c>
      <c r="F331" s="8" t="s">
        <v>148</v>
      </c>
      <c r="G331" s="13" t="n">
        <v>4.972</v>
      </c>
      <c r="H331" s="8" t="s">
        <v>149</v>
      </c>
      <c r="I331" s="8" t="s">
        <v>93</v>
      </c>
      <c r="J331" s="8" t="s">
        <v>127</v>
      </c>
      <c r="K331" s="8" t="s">
        <v>83</v>
      </c>
      <c r="L331" s="13" t="n">
        <f aca="false">IF(COUNTIFS($A$2:$A$421,"45000",$E$2:$E$421,E331,$G$2:$G$421,"&lt;&gt;")=0,"",SUMIFS($G$2:$G$421,$A$2:$A$421,"45000",$E$2:$E$421,E331))</f>
        <v>5.411</v>
      </c>
      <c r="M331" s="13" t="n">
        <f aca="false">IF(COUNTIFS($A$2:$A$421,"00000",$E$2:$E$421,E331,$G$2:$G$421,"&lt;&gt;")=0,"",SUMIFS($G$2:$G$421,$A$2:$A$421,"00000",$E$2:$E$421,E331))</f>
        <v>4.817</v>
      </c>
      <c r="N331" s="8" t="str">
        <f aca="false">IF(C331&lt;&gt;"County","Not rated",IF(K331="Not rated","Not rated",IF(OR(G331="",L331=""),"No data",IF(ABS(G331-L331)/L331&lt;Tolerance,"Similar",IF((G331&gt;L331)=(K331="Higher is better"),"Better","Worse")))))</f>
        <v>Better</v>
      </c>
      <c r="O331" s="8" t="str">
        <f aca="false">IF(C331="Nation","Not rated",IF(K331="Not rated","Not rated",IF(OR(G331="",M331=""),"No data",IF(ABS(G331-M331)/M331&lt;Tolerance,"Similar",IF((G331&gt;M331)=(K331="Higher is better"),"Better","Worse")))))</f>
        <v>Similar</v>
      </c>
    </row>
    <row r="332" customFormat="false" ht="15" hidden="false" customHeight="false" outlineLevel="0" collapsed="false">
      <c r="A332" s="7" t="s">
        <v>54</v>
      </c>
      <c r="B332" s="8" t="s">
        <v>55</v>
      </c>
      <c r="C332" s="8" t="s">
        <v>47</v>
      </c>
      <c r="D332" s="8" t="s">
        <v>134</v>
      </c>
      <c r="E332" s="8" t="s">
        <v>147</v>
      </c>
      <c r="F332" s="8" t="s">
        <v>148</v>
      </c>
      <c r="G332" s="13" t="n">
        <v>5.501</v>
      </c>
      <c r="H332" s="8" t="s">
        <v>149</v>
      </c>
      <c r="I332" s="8" t="s">
        <v>93</v>
      </c>
      <c r="J332" s="8" t="s">
        <v>127</v>
      </c>
      <c r="K332" s="8" t="s">
        <v>83</v>
      </c>
      <c r="L332" s="13" t="n">
        <f aca="false">IF(COUNTIFS($A$2:$A$421,"45000",$E$2:$E$421,E332,$G$2:$G$421,"&lt;&gt;")=0,"",SUMIFS($G$2:$G$421,$A$2:$A$421,"45000",$E$2:$E$421,E332))</f>
        <v>5.411</v>
      </c>
      <c r="M332" s="13" t="n">
        <f aca="false">IF(COUNTIFS($A$2:$A$421,"00000",$E$2:$E$421,E332,$G$2:$G$421,"&lt;&gt;")=0,"",SUMIFS($G$2:$G$421,$A$2:$A$421,"00000",$E$2:$E$421,E332))</f>
        <v>4.817</v>
      </c>
      <c r="N332" s="8" t="str">
        <f aca="false">IF(C332&lt;&gt;"County","Not rated",IF(K332="Not rated","Not rated",IF(OR(G332="",L332=""),"No data",IF(ABS(G332-L332)/L332&lt;Tolerance,"Similar",IF((G332&gt;L332)=(K332="Higher is better"),"Better","Worse")))))</f>
        <v>Similar</v>
      </c>
      <c r="O332" s="8" t="str">
        <f aca="false">IF(C332="Nation","Not rated",IF(K332="Not rated","Not rated",IF(OR(G332="",M332=""),"No data",IF(ABS(G332-M332)/M332&lt;Tolerance,"Similar",IF((G332&gt;M332)=(K332="Higher is better"),"Better","Worse")))))</f>
        <v>Worse</v>
      </c>
    </row>
    <row r="333" customFormat="false" ht="15" hidden="false" customHeight="false" outlineLevel="0" collapsed="false">
      <c r="A333" s="7" t="s">
        <v>56</v>
      </c>
      <c r="B333" s="8" t="s">
        <v>57</v>
      </c>
      <c r="C333" s="8" t="s">
        <v>47</v>
      </c>
      <c r="D333" s="8" t="s">
        <v>134</v>
      </c>
      <c r="E333" s="8" t="s">
        <v>147</v>
      </c>
      <c r="F333" s="8" t="s">
        <v>148</v>
      </c>
      <c r="G333" s="13" t="n">
        <v>5.74</v>
      </c>
      <c r="H333" s="8" t="s">
        <v>149</v>
      </c>
      <c r="I333" s="8" t="s">
        <v>93</v>
      </c>
      <c r="J333" s="8" t="s">
        <v>127</v>
      </c>
      <c r="K333" s="8" t="s">
        <v>83</v>
      </c>
      <c r="L333" s="13" t="n">
        <f aca="false">IF(COUNTIFS($A$2:$A$421,"45000",$E$2:$E$421,E333,$G$2:$G$421,"&lt;&gt;")=0,"",SUMIFS($G$2:$G$421,$A$2:$A$421,"45000",$E$2:$E$421,E333))</f>
        <v>5.411</v>
      </c>
      <c r="M333" s="13" t="n">
        <f aca="false">IF(COUNTIFS($A$2:$A$421,"00000",$E$2:$E$421,E333,$G$2:$G$421,"&lt;&gt;")=0,"",SUMIFS($G$2:$G$421,$A$2:$A$421,"00000",$E$2:$E$421,E333))</f>
        <v>4.817</v>
      </c>
      <c r="N333" s="8" t="str">
        <f aca="false">IF(C333&lt;&gt;"County","Not rated",IF(K333="Not rated","Not rated",IF(OR(G333="",L333=""),"No data",IF(ABS(G333-L333)/L333&lt;Tolerance,"Similar",IF((G333&gt;L333)=(K333="Higher is better"),"Better","Worse")))))</f>
        <v>Worse</v>
      </c>
      <c r="O333" s="8" t="str">
        <f aca="false">IF(C333="Nation","Not rated",IF(K333="Not rated","Not rated",IF(OR(G333="",M333=""),"No data",IF(ABS(G333-M333)/M333&lt;Tolerance,"Similar",IF((G333&gt;M333)=(K333="Higher is better"),"Better","Worse")))))</f>
        <v>Worse</v>
      </c>
    </row>
    <row r="334" customFormat="false" ht="15" hidden="false" customHeight="false" outlineLevel="0" collapsed="false">
      <c r="A334" s="7" t="s">
        <v>58</v>
      </c>
      <c r="B334" s="8" t="s">
        <v>59</v>
      </c>
      <c r="C334" s="8" t="s">
        <v>47</v>
      </c>
      <c r="D334" s="8" t="s">
        <v>134</v>
      </c>
      <c r="E334" s="8" t="s">
        <v>147</v>
      </c>
      <c r="F334" s="8" t="s">
        <v>148</v>
      </c>
      <c r="G334" s="13" t="n">
        <v>5.742</v>
      </c>
      <c r="H334" s="8" t="s">
        <v>149</v>
      </c>
      <c r="I334" s="8" t="s">
        <v>93</v>
      </c>
      <c r="J334" s="8" t="s">
        <v>127</v>
      </c>
      <c r="K334" s="8" t="s">
        <v>83</v>
      </c>
      <c r="L334" s="13" t="n">
        <f aca="false">IF(COUNTIFS($A$2:$A$421,"45000",$E$2:$E$421,E334,$G$2:$G$421,"&lt;&gt;")=0,"",SUMIFS($G$2:$G$421,$A$2:$A$421,"45000",$E$2:$E$421,E334))</f>
        <v>5.411</v>
      </c>
      <c r="M334" s="13" t="n">
        <f aca="false">IF(COUNTIFS($A$2:$A$421,"00000",$E$2:$E$421,E334,$G$2:$G$421,"&lt;&gt;")=0,"",SUMIFS($G$2:$G$421,$A$2:$A$421,"00000",$E$2:$E$421,E334))</f>
        <v>4.817</v>
      </c>
      <c r="N334" s="8" t="str">
        <f aca="false">IF(C334&lt;&gt;"County","Not rated",IF(K334="Not rated","Not rated",IF(OR(G334="",L334=""),"No data",IF(ABS(G334-L334)/L334&lt;Tolerance,"Similar",IF((G334&gt;L334)=(K334="Higher is better"),"Better","Worse")))))</f>
        <v>Worse</v>
      </c>
      <c r="O334" s="8" t="str">
        <f aca="false">IF(C334="Nation","Not rated",IF(K334="Not rated","Not rated",IF(OR(G334="",M334=""),"No data",IF(ABS(G334-M334)/M334&lt;Tolerance,"Similar",IF((G334&gt;M334)=(K334="Higher is better"),"Better","Worse")))))</f>
        <v>Worse</v>
      </c>
    </row>
    <row r="335" customFormat="false" ht="15" hidden="false" customHeight="false" outlineLevel="0" collapsed="false">
      <c r="A335" s="7" t="s">
        <v>60</v>
      </c>
      <c r="B335" s="8" t="s">
        <v>61</v>
      </c>
      <c r="C335" s="8" t="s">
        <v>47</v>
      </c>
      <c r="D335" s="8" t="s">
        <v>134</v>
      </c>
      <c r="E335" s="8" t="s">
        <v>147</v>
      </c>
      <c r="F335" s="8" t="s">
        <v>148</v>
      </c>
      <c r="G335" s="13" t="n">
        <v>5.685</v>
      </c>
      <c r="H335" s="8" t="s">
        <v>149</v>
      </c>
      <c r="I335" s="8" t="s">
        <v>93</v>
      </c>
      <c r="J335" s="8" t="s">
        <v>127</v>
      </c>
      <c r="K335" s="8" t="s">
        <v>83</v>
      </c>
      <c r="L335" s="13" t="n">
        <f aca="false">IF(COUNTIFS($A$2:$A$421,"45000",$E$2:$E$421,E335,$G$2:$G$421,"&lt;&gt;")=0,"",SUMIFS($G$2:$G$421,$A$2:$A$421,"45000",$E$2:$E$421,E335))</f>
        <v>5.411</v>
      </c>
      <c r="M335" s="13" t="n">
        <f aca="false">IF(COUNTIFS($A$2:$A$421,"00000",$E$2:$E$421,E335,$G$2:$G$421,"&lt;&gt;")=0,"",SUMIFS($G$2:$G$421,$A$2:$A$421,"00000",$E$2:$E$421,E335))</f>
        <v>4.817</v>
      </c>
      <c r="N335" s="8" t="str">
        <f aca="false">IF(C335&lt;&gt;"County","Not rated",IF(K335="Not rated","Not rated",IF(OR(G335="",L335=""),"No data",IF(ABS(G335-L335)/L335&lt;Tolerance,"Similar",IF((G335&gt;L335)=(K335="Higher is better"),"Better","Worse")))))</f>
        <v>Worse</v>
      </c>
      <c r="O335" s="8" t="str">
        <f aca="false">IF(C335="Nation","Not rated",IF(K335="Not rated","Not rated",IF(OR(G335="",M335=""),"No data",IF(ABS(G335-M335)/M335&lt;Tolerance,"Similar",IF((G335&gt;M335)=(K335="Higher is better"),"Better","Worse")))))</f>
        <v>Worse</v>
      </c>
    </row>
    <row r="336" customFormat="false" ht="15" hidden="false" customHeight="false" outlineLevel="0" collapsed="false">
      <c r="A336" s="7" t="s">
        <v>62</v>
      </c>
      <c r="B336" s="8" t="s">
        <v>63</v>
      </c>
      <c r="C336" s="8" t="s">
        <v>47</v>
      </c>
      <c r="D336" s="8" t="s">
        <v>134</v>
      </c>
      <c r="E336" s="8" t="s">
        <v>147</v>
      </c>
      <c r="F336" s="8" t="s">
        <v>148</v>
      </c>
      <c r="G336" s="13" t="n">
        <v>5.556</v>
      </c>
      <c r="H336" s="8" t="s">
        <v>149</v>
      </c>
      <c r="I336" s="8" t="s">
        <v>93</v>
      </c>
      <c r="J336" s="8" t="s">
        <v>127</v>
      </c>
      <c r="K336" s="8" t="s">
        <v>83</v>
      </c>
      <c r="L336" s="13" t="n">
        <f aca="false">IF(COUNTIFS($A$2:$A$421,"45000",$E$2:$E$421,E336,$G$2:$G$421,"&lt;&gt;")=0,"",SUMIFS($G$2:$G$421,$A$2:$A$421,"45000",$E$2:$E$421,E336))</f>
        <v>5.411</v>
      </c>
      <c r="M336" s="13" t="n">
        <f aca="false">IF(COUNTIFS($A$2:$A$421,"00000",$E$2:$E$421,E336,$G$2:$G$421,"&lt;&gt;")=0,"",SUMIFS($G$2:$G$421,$A$2:$A$421,"00000",$E$2:$E$421,E336))</f>
        <v>4.817</v>
      </c>
      <c r="N336" s="8" t="str">
        <f aca="false">IF(C336&lt;&gt;"County","Not rated",IF(K336="Not rated","Not rated",IF(OR(G336="",L336=""),"No data",IF(ABS(G336-L336)/L336&lt;Tolerance,"Similar",IF((G336&gt;L336)=(K336="Higher is better"),"Better","Worse")))))</f>
        <v>Similar</v>
      </c>
      <c r="O336" s="8" t="str">
        <f aca="false">IF(C336="Nation","Not rated",IF(K336="Not rated","Not rated",IF(OR(G336="",M336=""),"No data",IF(ABS(G336-M336)/M336&lt;Tolerance,"Similar",IF((G336&gt;M336)=(K336="Higher is better"),"Better","Worse")))))</f>
        <v>Worse</v>
      </c>
    </row>
    <row r="337" customFormat="false" ht="15" hidden="false" customHeight="false" outlineLevel="0" collapsed="false">
      <c r="A337" s="7" t="s">
        <v>64</v>
      </c>
      <c r="B337" s="8" t="s">
        <v>65</v>
      </c>
      <c r="C337" s="8" t="s">
        <v>47</v>
      </c>
      <c r="D337" s="8" t="s">
        <v>134</v>
      </c>
      <c r="E337" s="8" t="s">
        <v>147</v>
      </c>
      <c r="F337" s="8" t="s">
        <v>148</v>
      </c>
      <c r="G337" s="13" t="n">
        <v>6.279</v>
      </c>
      <c r="H337" s="8" t="s">
        <v>149</v>
      </c>
      <c r="I337" s="8" t="s">
        <v>93</v>
      </c>
      <c r="J337" s="8" t="s">
        <v>127</v>
      </c>
      <c r="K337" s="8" t="s">
        <v>83</v>
      </c>
      <c r="L337" s="13" t="n">
        <f aca="false">IF(COUNTIFS($A$2:$A$421,"45000",$E$2:$E$421,E337,$G$2:$G$421,"&lt;&gt;")=0,"",SUMIFS($G$2:$G$421,$A$2:$A$421,"45000",$E$2:$E$421,E337))</f>
        <v>5.411</v>
      </c>
      <c r="M337" s="13" t="n">
        <f aca="false">IF(COUNTIFS($A$2:$A$421,"00000",$E$2:$E$421,E337,$G$2:$G$421,"&lt;&gt;")=0,"",SUMIFS($G$2:$G$421,$A$2:$A$421,"00000",$E$2:$E$421,E337))</f>
        <v>4.817</v>
      </c>
      <c r="N337" s="8" t="str">
        <f aca="false">IF(C337&lt;&gt;"County","Not rated",IF(K337="Not rated","Not rated",IF(OR(G337="",L337=""),"No data",IF(ABS(G337-L337)/L337&lt;Tolerance,"Similar",IF((G337&gt;L337)=(K337="Higher is better"),"Better","Worse")))))</f>
        <v>Worse</v>
      </c>
      <c r="O337" s="8" t="str">
        <f aca="false">IF(C337="Nation","Not rated",IF(K337="Not rated","Not rated",IF(OR(G337="",M337=""),"No data",IF(ABS(G337-M337)/M337&lt;Tolerance,"Similar",IF((G337&gt;M337)=(K337="Higher is better"),"Better","Worse")))))</f>
        <v>Worse</v>
      </c>
    </row>
    <row r="338" customFormat="false" ht="15" hidden="false" customHeight="false" outlineLevel="0" collapsed="false">
      <c r="A338" s="7" t="s">
        <v>32</v>
      </c>
      <c r="B338" s="8" t="s">
        <v>33</v>
      </c>
      <c r="C338" s="8" t="s">
        <v>34</v>
      </c>
      <c r="D338" s="8" t="s">
        <v>134</v>
      </c>
      <c r="E338" s="8" t="s">
        <v>150</v>
      </c>
      <c r="F338" s="8" t="s">
        <v>151</v>
      </c>
      <c r="G338" s="13" t="n">
        <v>27.195</v>
      </c>
      <c r="H338" s="8" t="s">
        <v>152</v>
      </c>
      <c r="I338" s="8" t="s">
        <v>138</v>
      </c>
      <c r="J338" s="8" t="s">
        <v>139</v>
      </c>
      <c r="K338" s="8" t="s">
        <v>83</v>
      </c>
      <c r="L338" s="13" t="n">
        <f aca="false">IF(COUNTIFS($A$2:$A$421,"45000",$E$2:$E$421,E338,$G$2:$G$421,"&lt;&gt;")=0,"",SUMIFS($G$2:$G$421,$A$2:$A$421,"45000",$E$2:$E$421,E338))</f>
        <v>32.165</v>
      </c>
      <c r="M338" s="13" t="n">
        <f aca="false">IF(COUNTIFS($A$2:$A$421,"00000",$E$2:$E$421,E338,$G$2:$G$421,"&lt;&gt;")=0,"",SUMIFS($G$2:$G$421,$A$2:$A$421,"00000",$E$2:$E$421,E338))</f>
        <v>27.195</v>
      </c>
      <c r="N338" s="8" t="str">
        <f aca="false">IF(C338&lt;&gt;"County","Not rated",IF(K338="Not rated","Not rated",IF(OR(G338="",L338=""),"No data",IF(ABS(G338-L338)/L338&lt;Tolerance,"Similar",IF((G338&gt;L338)=(K338="Higher is better"),"Better","Worse")))))</f>
        <v>Not rated</v>
      </c>
      <c r="O338" s="8" t="str">
        <f aca="false">IF(C338="Nation","Not rated",IF(K338="Not rated","Not rated",IF(OR(G338="",M338=""),"No data",IF(ABS(G338-M338)/M338&lt;Tolerance,"Similar",IF((G338&gt;M338)=(K338="Higher is better"),"Better","Worse")))))</f>
        <v>Not rated</v>
      </c>
    </row>
    <row r="339" customFormat="false" ht="15" hidden="false" customHeight="false" outlineLevel="0" collapsed="false">
      <c r="A339" s="7" t="s">
        <v>42</v>
      </c>
      <c r="B339" s="8" t="s">
        <v>43</v>
      </c>
      <c r="C339" s="8" t="s">
        <v>44</v>
      </c>
      <c r="D339" s="8" t="s">
        <v>134</v>
      </c>
      <c r="E339" s="8" t="s">
        <v>150</v>
      </c>
      <c r="F339" s="8" t="s">
        <v>151</v>
      </c>
      <c r="G339" s="13" t="n">
        <v>32.165</v>
      </c>
      <c r="H339" s="8" t="s">
        <v>152</v>
      </c>
      <c r="I339" s="8" t="s">
        <v>138</v>
      </c>
      <c r="J339" s="8" t="s">
        <v>139</v>
      </c>
      <c r="K339" s="8" t="s">
        <v>83</v>
      </c>
      <c r="L339" s="13" t="n">
        <f aca="false">IF(COUNTIFS($A$2:$A$421,"45000",$E$2:$E$421,E339,$G$2:$G$421,"&lt;&gt;")=0,"",SUMIFS($G$2:$G$421,$A$2:$A$421,"45000",$E$2:$E$421,E339))</f>
        <v>32.165</v>
      </c>
      <c r="M339" s="13" t="n">
        <f aca="false">IF(COUNTIFS($A$2:$A$421,"00000",$E$2:$E$421,E339,$G$2:$G$421,"&lt;&gt;")=0,"",SUMIFS($G$2:$G$421,$A$2:$A$421,"00000",$E$2:$E$421,E339))</f>
        <v>27.195</v>
      </c>
      <c r="N339" s="8" t="str">
        <f aca="false">IF(C339&lt;&gt;"County","Not rated",IF(K339="Not rated","Not rated",IF(OR(G339="",L339=""),"No data",IF(ABS(G339-L339)/L339&lt;Tolerance,"Similar",IF((G339&gt;L339)=(K339="Higher is better"),"Better","Worse")))))</f>
        <v>Not rated</v>
      </c>
      <c r="O339" s="8" t="str">
        <f aca="false">IF(C339="Nation","Not rated",IF(K339="Not rated","Not rated",IF(OR(G339="",M339=""),"No data",IF(ABS(G339-M339)/M339&lt;Tolerance,"Similar",IF((G339&gt;M339)=(K339="Higher is better"),"Better","Worse")))))</f>
        <v>Worse</v>
      </c>
    </row>
    <row r="340" customFormat="false" ht="15" hidden="false" customHeight="false" outlineLevel="0" collapsed="false">
      <c r="A340" s="7" t="s">
        <v>45</v>
      </c>
      <c r="B340" s="8" t="s">
        <v>46</v>
      </c>
      <c r="C340" s="8" t="s">
        <v>47</v>
      </c>
      <c r="D340" s="8" t="s">
        <v>134</v>
      </c>
      <c r="E340" s="8" t="s">
        <v>150</v>
      </c>
      <c r="F340" s="8" t="s">
        <v>151</v>
      </c>
      <c r="G340" s="13" t="n">
        <v>25.946</v>
      </c>
      <c r="H340" s="8" t="s">
        <v>152</v>
      </c>
      <c r="I340" s="8" t="s">
        <v>138</v>
      </c>
      <c r="J340" s="8" t="s">
        <v>139</v>
      </c>
      <c r="K340" s="8" t="s">
        <v>83</v>
      </c>
      <c r="L340" s="13" t="n">
        <f aca="false">IF(COUNTIFS($A$2:$A$421,"45000",$E$2:$E$421,E340,$G$2:$G$421,"&lt;&gt;")=0,"",SUMIFS($G$2:$G$421,$A$2:$A$421,"45000",$E$2:$E$421,E340))</f>
        <v>32.165</v>
      </c>
      <c r="M340" s="13" t="n">
        <f aca="false">IF(COUNTIFS($A$2:$A$421,"00000",$E$2:$E$421,E340,$G$2:$G$421,"&lt;&gt;")=0,"",SUMIFS($G$2:$G$421,$A$2:$A$421,"00000",$E$2:$E$421,E340))</f>
        <v>27.195</v>
      </c>
      <c r="N340" s="8" t="str">
        <f aca="false">IF(C340&lt;&gt;"County","Not rated",IF(K340="Not rated","Not rated",IF(OR(G340="",L340=""),"No data",IF(ABS(G340-L340)/L340&lt;Tolerance,"Similar",IF((G340&gt;L340)=(K340="Higher is better"),"Better","Worse")))))</f>
        <v>Better</v>
      </c>
      <c r="O340" s="8" t="str">
        <f aca="false">IF(C340="Nation","Not rated",IF(K340="Not rated","Not rated",IF(OR(G340="",M340=""),"No data",IF(ABS(G340-M340)/M340&lt;Tolerance,"Similar",IF((G340&gt;M340)=(K340="Higher is better"),"Better","Worse")))))</f>
        <v>Similar</v>
      </c>
    </row>
    <row r="341" customFormat="false" ht="15" hidden="false" customHeight="false" outlineLevel="0" collapsed="false">
      <c r="A341" s="7" t="s">
        <v>48</v>
      </c>
      <c r="B341" s="8" t="s">
        <v>49</v>
      </c>
      <c r="C341" s="8" t="s">
        <v>47</v>
      </c>
      <c r="D341" s="8" t="s">
        <v>134</v>
      </c>
      <c r="E341" s="8" t="s">
        <v>150</v>
      </c>
      <c r="F341" s="8" t="s">
        <v>151</v>
      </c>
      <c r="G341" s="13" t="n">
        <v>30.302</v>
      </c>
      <c r="H341" s="8" t="s">
        <v>152</v>
      </c>
      <c r="I341" s="8" t="s">
        <v>138</v>
      </c>
      <c r="J341" s="8" t="s">
        <v>139</v>
      </c>
      <c r="K341" s="8" t="s">
        <v>83</v>
      </c>
      <c r="L341" s="13" t="n">
        <f aca="false">IF(COUNTIFS($A$2:$A$421,"45000",$E$2:$E$421,E341,$G$2:$G$421,"&lt;&gt;")=0,"",SUMIFS($G$2:$G$421,$A$2:$A$421,"45000",$E$2:$E$421,E341))</f>
        <v>32.165</v>
      </c>
      <c r="M341" s="13" t="n">
        <f aca="false">IF(COUNTIFS($A$2:$A$421,"00000",$E$2:$E$421,E341,$G$2:$G$421,"&lt;&gt;")=0,"",SUMIFS($G$2:$G$421,$A$2:$A$421,"00000",$E$2:$E$421,E341))</f>
        <v>27.195</v>
      </c>
      <c r="N341" s="8" t="str">
        <f aca="false">IF(C341&lt;&gt;"County","Not rated",IF(K341="Not rated","Not rated",IF(OR(G341="",L341=""),"No data",IF(ABS(G341-L341)/L341&lt;Tolerance,"Similar",IF((G341&gt;L341)=(K341="Higher is better"),"Better","Worse")))))</f>
        <v>Better</v>
      </c>
      <c r="O341" s="8" t="str">
        <f aca="false">IF(C341="Nation","Not rated",IF(K341="Not rated","Not rated",IF(OR(G341="",M341=""),"No data",IF(ABS(G341-M341)/M341&lt;Tolerance,"Similar",IF((G341&gt;M341)=(K341="Higher is better"),"Better","Worse")))))</f>
        <v>Worse</v>
      </c>
    </row>
    <row r="342" customFormat="false" ht="15" hidden="false" customHeight="false" outlineLevel="0" collapsed="false">
      <c r="A342" s="7" t="s">
        <v>50</v>
      </c>
      <c r="B342" s="8" t="s">
        <v>51</v>
      </c>
      <c r="C342" s="8" t="s">
        <v>47</v>
      </c>
      <c r="D342" s="8" t="s">
        <v>134</v>
      </c>
      <c r="E342" s="8" t="s">
        <v>150</v>
      </c>
      <c r="F342" s="8" t="s">
        <v>151</v>
      </c>
      <c r="G342" s="13" t="n">
        <v>17.578</v>
      </c>
      <c r="H342" s="8" t="s">
        <v>152</v>
      </c>
      <c r="I342" s="8" t="s">
        <v>138</v>
      </c>
      <c r="J342" s="8" t="s">
        <v>139</v>
      </c>
      <c r="K342" s="8" t="s">
        <v>83</v>
      </c>
      <c r="L342" s="13" t="n">
        <f aca="false">IF(COUNTIFS($A$2:$A$421,"45000",$E$2:$E$421,E342,$G$2:$G$421,"&lt;&gt;")=0,"",SUMIFS($G$2:$G$421,$A$2:$A$421,"45000",$E$2:$E$421,E342))</f>
        <v>32.165</v>
      </c>
      <c r="M342" s="13" t="n">
        <f aca="false">IF(COUNTIFS($A$2:$A$421,"00000",$E$2:$E$421,E342,$G$2:$G$421,"&lt;&gt;")=0,"",SUMIFS($G$2:$G$421,$A$2:$A$421,"00000",$E$2:$E$421,E342))</f>
        <v>27.195</v>
      </c>
      <c r="N342" s="8" t="str">
        <f aca="false">IF(C342&lt;&gt;"County","Not rated",IF(K342="Not rated","Not rated",IF(OR(G342="",L342=""),"No data",IF(ABS(G342-L342)/L342&lt;Tolerance,"Similar",IF((G342&gt;L342)=(K342="Higher is better"),"Better","Worse")))))</f>
        <v>Better</v>
      </c>
      <c r="O342" s="8" t="str">
        <f aca="false">IF(C342="Nation","Not rated",IF(K342="Not rated","Not rated",IF(OR(G342="",M342=""),"No data",IF(ABS(G342-M342)/M342&lt;Tolerance,"Similar",IF((G342&gt;M342)=(K342="Higher is better"),"Better","Worse")))))</f>
        <v>Better</v>
      </c>
    </row>
    <row r="343" customFormat="false" ht="15" hidden="false" customHeight="false" outlineLevel="0" collapsed="false">
      <c r="A343" s="7" t="s">
        <v>52</v>
      </c>
      <c r="B343" s="8" t="s">
        <v>53</v>
      </c>
      <c r="C343" s="8" t="s">
        <v>47</v>
      </c>
      <c r="D343" s="8" t="s">
        <v>134</v>
      </c>
      <c r="E343" s="8" t="s">
        <v>150</v>
      </c>
      <c r="F343" s="8" t="s">
        <v>151</v>
      </c>
      <c r="G343" s="13" t="n">
        <v>36.355</v>
      </c>
      <c r="H343" s="8" t="s">
        <v>152</v>
      </c>
      <c r="I343" s="8" t="s">
        <v>138</v>
      </c>
      <c r="J343" s="8" t="s">
        <v>139</v>
      </c>
      <c r="K343" s="8" t="s">
        <v>83</v>
      </c>
      <c r="L343" s="13" t="n">
        <f aca="false">IF(COUNTIFS($A$2:$A$421,"45000",$E$2:$E$421,E343,$G$2:$G$421,"&lt;&gt;")=0,"",SUMIFS($G$2:$G$421,$A$2:$A$421,"45000",$E$2:$E$421,E343))</f>
        <v>32.165</v>
      </c>
      <c r="M343" s="13" t="n">
        <f aca="false">IF(COUNTIFS($A$2:$A$421,"00000",$E$2:$E$421,E343,$G$2:$G$421,"&lt;&gt;")=0,"",SUMIFS($G$2:$G$421,$A$2:$A$421,"00000",$E$2:$E$421,E343))</f>
        <v>27.195</v>
      </c>
      <c r="N343" s="8" t="str">
        <f aca="false">IF(C343&lt;&gt;"County","Not rated",IF(K343="Not rated","Not rated",IF(OR(G343="",L343=""),"No data",IF(ABS(G343-L343)/L343&lt;Tolerance,"Similar",IF((G343&gt;L343)=(K343="Higher is better"),"Better","Worse")))))</f>
        <v>Worse</v>
      </c>
      <c r="O343" s="8" t="str">
        <f aca="false">IF(C343="Nation","Not rated",IF(K343="Not rated","Not rated",IF(OR(G343="",M343=""),"No data",IF(ABS(G343-M343)/M343&lt;Tolerance,"Similar",IF((G343&gt;M343)=(K343="Higher is better"),"Better","Worse")))))</f>
        <v>Worse</v>
      </c>
    </row>
    <row r="344" customFormat="false" ht="15" hidden="false" customHeight="false" outlineLevel="0" collapsed="false">
      <c r="A344" s="7" t="s">
        <v>54</v>
      </c>
      <c r="B344" s="8" t="s">
        <v>55</v>
      </c>
      <c r="C344" s="8" t="s">
        <v>47</v>
      </c>
      <c r="D344" s="8" t="s">
        <v>134</v>
      </c>
      <c r="E344" s="8" t="s">
        <v>150</v>
      </c>
      <c r="F344" s="8" t="s">
        <v>151</v>
      </c>
      <c r="G344" s="13" t="n">
        <v>37.892</v>
      </c>
      <c r="H344" s="8" t="s">
        <v>152</v>
      </c>
      <c r="I344" s="8" t="s">
        <v>138</v>
      </c>
      <c r="J344" s="8" t="s">
        <v>139</v>
      </c>
      <c r="K344" s="8" t="s">
        <v>83</v>
      </c>
      <c r="L344" s="13" t="n">
        <f aca="false">IF(COUNTIFS($A$2:$A$421,"45000",$E$2:$E$421,E344,$G$2:$G$421,"&lt;&gt;")=0,"",SUMIFS($G$2:$G$421,$A$2:$A$421,"45000",$E$2:$E$421,E344))</f>
        <v>32.165</v>
      </c>
      <c r="M344" s="13" t="n">
        <f aca="false">IF(COUNTIFS($A$2:$A$421,"00000",$E$2:$E$421,E344,$G$2:$G$421,"&lt;&gt;")=0,"",SUMIFS($G$2:$G$421,$A$2:$A$421,"00000",$E$2:$E$421,E344))</f>
        <v>27.195</v>
      </c>
      <c r="N344" s="8" t="str">
        <f aca="false">IF(C344&lt;&gt;"County","Not rated",IF(K344="Not rated","Not rated",IF(OR(G344="",L344=""),"No data",IF(ABS(G344-L344)/L344&lt;Tolerance,"Similar",IF((G344&gt;L344)=(K344="Higher is better"),"Better","Worse")))))</f>
        <v>Worse</v>
      </c>
      <c r="O344" s="8" t="str">
        <f aca="false">IF(C344="Nation","Not rated",IF(K344="Not rated","Not rated",IF(OR(G344="",M344=""),"No data",IF(ABS(G344-M344)/M344&lt;Tolerance,"Similar",IF((G344&gt;M344)=(K344="Higher is better"),"Better","Worse")))))</f>
        <v>Worse</v>
      </c>
    </row>
    <row r="345" customFormat="false" ht="15" hidden="false" customHeight="false" outlineLevel="0" collapsed="false">
      <c r="A345" s="7" t="s">
        <v>56</v>
      </c>
      <c r="B345" s="8" t="s">
        <v>57</v>
      </c>
      <c r="C345" s="8" t="s">
        <v>47</v>
      </c>
      <c r="D345" s="8" t="s">
        <v>134</v>
      </c>
      <c r="E345" s="8" t="s">
        <v>150</v>
      </c>
      <c r="F345" s="8" t="s">
        <v>151</v>
      </c>
      <c r="G345" s="13" t="n">
        <v>39.866</v>
      </c>
      <c r="H345" s="8" t="s">
        <v>152</v>
      </c>
      <c r="I345" s="8" t="s">
        <v>138</v>
      </c>
      <c r="J345" s="8" t="s">
        <v>139</v>
      </c>
      <c r="K345" s="8" t="s">
        <v>83</v>
      </c>
      <c r="L345" s="13" t="n">
        <f aca="false">IF(COUNTIFS($A$2:$A$421,"45000",$E$2:$E$421,E345,$G$2:$G$421,"&lt;&gt;")=0,"",SUMIFS($G$2:$G$421,$A$2:$A$421,"45000",$E$2:$E$421,E345))</f>
        <v>32.165</v>
      </c>
      <c r="M345" s="13" t="n">
        <f aca="false">IF(COUNTIFS($A$2:$A$421,"00000",$E$2:$E$421,E345,$G$2:$G$421,"&lt;&gt;")=0,"",SUMIFS($G$2:$G$421,$A$2:$A$421,"00000",$E$2:$E$421,E345))</f>
        <v>27.195</v>
      </c>
      <c r="N345" s="8" t="str">
        <f aca="false">IF(C345&lt;&gt;"County","Not rated",IF(K345="Not rated","Not rated",IF(OR(G345="",L345=""),"No data",IF(ABS(G345-L345)/L345&lt;Tolerance,"Similar",IF((G345&gt;L345)=(K345="Higher is better"),"Better","Worse")))))</f>
        <v>Worse</v>
      </c>
      <c r="O345" s="8" t="str">
        <f aca="false">IF(C345="Nation","Not rated",IF(K345="Not rated","Not rated",IF(OR(G345="",M345=""),"No data",IF(ABS(G345-M345)/M345&lt;Tolerance,"Similar",IF((G345&gt;M345)=(K345="Higher is better"),"Better","Worse")))))</f>
        <v>Worse</v>
      </c>
    </row>
    <row r="346" customFormat="false" ht="15" hidden="false" customHeight="false" outlineLevel="0" collapsed="false">
      <c r="A346" s="7" t="s">
        <v>58</v>
      </c>
      <c r="B346" s="8" t="s">
        <v>59</v>
      </c>
      <c r="C346" s="8" t="s">
        <v>47</v>
      </c>
      <c r="D346" s="8" t="s">
        <v>134</v>
      </c>
      <c r="E346" s="8" t="s">
        <v>150</v>
      </c>
      <c r="F346" s="8" t="s">
        <v>151</v>
      </c>
      <c r="G346" s="13" t="n">
        <v>27.642</v>
      </c>
      <c r="H346" s="8" t="s">
        <v>152</v>
      </c>
      <c r="I346" s="8" t="s">
        <v>138</v>
      </c>
      <c r="J346" s="8" t="s">
        <v>139</v>
      </c>
      <c r="K346" s="8" t="s">
        <v>83</v>
      </c>
      <c r="L346" s="13" t="n">
        <f aca="false">IF(COUNTIFS($A$2:$A$421,"45000",$E$2:$E$421,E346,$G$2:$G$421,"&lt;&gt;")=0,"",SUMIFS($G$2:$G$421,$A$2:$A$421,"45000",$E$2:$E$421,E346))</f>
        <v>32.165</v>
      </c>
      <c r="M346" s="13" t="n">
        <f aca="false">IF(COUNTIFS($A$2:$A$421,"00000",$E$2:$E$421,E346,$G$2:$G$421,"&lt;&gt;")=0,"",SUMIFS($G$2:$G$421,$A$2:$A$421,"00000",$E$2:$E$421,E346))</f>
        <v>27.195</v>
      </c>
      <c r="N346" s="8" t="str">
        <f aca="false">IF(C346&lt;&gt;"County","Not rated",IF(K346="Not rated","Not rated",IF(OR(G346="",L346=""),"No data",IF(ABS(G346-L346)/L346&lt;Tolerance,"Similar",IF((G346&gt;L346)=(K346="Higher is better"),"Better","Worse")))))</f>
        <v>Better</v>
      </c>
      <c r="O346" s="8" t="str">
        <f aca="false">IF(C346="Nation","Not rated",IF(K346="Not rated","Not rated",IF(OR(G346="",M346=""),"No data",IF(ABS(G346-M346)/M346&lt;Tolerance,"Similar",IF((G346&gt;M346)=(K346="Higher is better"),"Better","Worse")))))</f>
        <v>Similar</v>
      </c>
    </row>
    <row r="347" customFormat="false" ht="15" hidden="false" customHeight="false" outlineLevel="0" collapsed="false">
      <c r="A347" s="7" t="s">
        <v>60</v>
      </c>
      <c r="B347" s="8" t="s">
        <v>61</v>
      </c>
      <c r="C347" s="8" t="s">
        <v>47</v>
      </c>
      <c r="D347" s="8" t="s">
        <v>134</v>
      </c>
      <c r="E347" s="8" t="s">
        <v>150</v>
      </c>
      <c r="F347" s="8" t="s">
        <v>151</v>
      </c>
      <c r="G347" s="13" t="n">
        <v>38.75</v>
      </c>
      <c r="H347" s="8" t="s">
        <v>152</v>
      </c>
      <c r="I347" s="8" t="s">
        <v>138</v>
      </c>
      <c r="J347" s="8" t="s">
        <v>139</v>
      </c>
      <c r="K347" s="8" t="s">
        <v>83</v>
      </c>
      <c r="L347" s="13" t="n">
        <f aca="false">IF(COUNTIFS($A$2:$A$421,"45000",$E$2:$E$421,E347,$G$2:$G$421,"&lt;&gt;")=0,"",SUMIFS($G$2:$G$421,$A$2:$A$421,"45000",$E$2:$E$421,E347))</f>
        <v>32.165</v>
      </c>
      <c r="M347" s="13" t="n">
        <f aca="false">IF(COUNTIFS($A$2:$A$421,"00000",$E$2:$E$421,E347,$G$2:$G$421,"&lt;&gt;")=0,"",SUMIFS($G$2:$G$421,$A$2:$A$421,"00000",$E$2:$E$421,E347))</f>
        <v>27.195</v>
      </c>
      <c r="N347" s="8" t="str">
        <f aca="false">IF(C347&lt;&gt;"County","Not rated",IF(K347="Not rated","Not rated",IF(OR(G347="",L347=""),"No data",IF(ABS(G347-L347)/L347&lt;Tolerance,"Similar",IF((G347&gt;L347)=(K347="Higher is better"),"Better","Worse")))))</f>
        <v>Worse</v>
      </c>
      <c r="O347" s="8" t="str">
        <f aca="false">IF(C347="Nation","Not rated",IF(K347="Not rated","Not rated",IF(OR(G347="",M347=""),"No data",IF(ABS(G347-M347)/M347&lt;Tolerance,"Similar",IF((G347&gt;M347)=(K347="Higher is better"),"Better","Worse")))))</f>
        <v>Worse</v>
      </c>
    </row>
    <row r="348" customFormat="false" ht="15" hidden="false" customHeight="false" outlineLevel="0" collapsed="false">
      <c r="A348" s="7" t="s">
        <v>62</v>
      </c>
      <c r="B348" s="8" t="s">
        <v>63</v>
      </c>
      <c r="C348" s="8" t="s">
        <v>47</v>
      </c>
      <c r="D348" s="8" t="s">
        <v>134</v>
      </c>
      <c r="E348" s="8" t="s">
        <v>150</v>
      </c>
      <c r="F348" s="8" t="s">
        <v>151</v>
      </c>
      <c r="G348" s="13" t="n">
        <v>33.61</v>
      </c>
      <c r="H348" s="8" t="s">
        <v>152</v>
      </c>
      <c r="I348" s="8" t="s">
        <v>138</v>
      </c>
      <c r="J348" s="8" t="s">
        <v>139</v>
      </c>
      <c r="K348" s="8" t="s">
        <v>83</v>
      </c>
      <c r="L348" s="13" t="n">
        <f aca="false">IF(COUNTIFS($A$2:$A$421,"45000",$E$2:$E$421,E348,$G$2:$G$421,"&lt;&gt;")=0,"",SUMIFS($G$2:$G$421,$A$2:$A$421,"45000",$E$2:$E$421,E348))</f>
        <v>32.165</v>
      </c>
      <c r="M348" s="13" t="n">
        <f aca="false">IF(COUNTIFS($A$2:$A$421,"00000",$E$2:$E$421,E348,$G$2:$G$421,"&lt;&gt;")=0,"",SUMIFS($G$2:$G$421,$A$2:$A$421,"00000",$E$2:$E$421,E348))</f>
        <v>27.195</v>
      </c>
      <c r="N348" s="8" t="str">
        <f aca="false">IF(C348&lt;&gt;"County","Not rated",IF(K348="Not rated","Not rated",IF(OR(G348="",L348=""),"No data",IF(ABS(G348-L348)/L348&lt;Tolerance,"Similar",IF((G348&gt;L348)=(K348="Higher is better"),"Better","Worse")))))</f>
        <v>Similar</v>
      </c>
      <c r="O348" s="8" t="str">
        <f aca="false">IF(C348="Nation","Not rated",IF(K348="Not rated","Not rated",IF(OR(G348="",M348=""),"No data",IF(ABS(G348-M348)/M348&lt;Tolerance,"Similar",IF((G348&gt;M348)=(K348="Higher is better"),"Better","Worse")))))</f>
        <v>Worse</v>
      </c>
    </row>
    <row r="349" customFormat="false" ht="15" hidden="false" customHeight="false" outlineLevel="0" collapsed="false">
      <c r="A349" s="7" t="s">
        <v>64</v>
      </c>
      <c r="B349" s="8" t="s">
        <v>65</v>
      </c>
      <c r="C349" s="8" t="s">
        <v>47</v>
      </c>
      <c r="D349" s="8" t="s">
        <v>134</v>
      </c>
      <c r="E349" s="8" t="s">
        <v>150</v>
      </c>
      <c r="F349" s="8" t="s">
        <v>151</v>
      </c>
      <c r="G349" s="13" t="n">
        <v>38.12</v>
      </c>
      <c r="H349" s="8" t="s">
        <v>152</v>
      </c>
      <c r="I349" s="8" t="s">
        <v>138</v>
      </c>
      <c r="J349" s="8" t="s">
        <v>139</v>
      </c>
      <c r="K349" s="8" t="s">
        <v>83</v>
      </c>
      <c r="L349" s="13" t="n">
        <f aca="false">IF(COUNTIFS($A$2:$A$421,"45000",$E$2:$E$421,E349,$G$2:$G$421,"&lt;&gt;")=0,"",SUMIFS($G$2:$G$421,$A$2:$A$421,"45000",$E$2:$E$421,E349))</f>
        <v>32.165</v>
      </c>
      <c r="M349" s="13" t="n">
        <f aca="false">IF(COUNTIFS($A$2:$A$421,"00000",$E$2:$E$421,E349,$G$2:$G$421,"&lt;&gt;")=0,"",SUMIFS($G$2:$G$421,$A$2:$A$421,"00000",$E$2:$E$421,E349))</f>
        <v>27.195</v>
      </c>
      <c r="N349" s="8" t="str">
        <f aca="false">IF(C349&lt;&gt;"County","Not rated",IF(K349="Not rated","Not rated",IF(OR(G349="",L349=""),"No data",IF(ABS(G349-L349)/L349&lt;Tolerance,"Similar",IF((G349&gt;L349)=(K349="Higher is better"),"Better","Worse")))))</f>
        <v>Worse</v>
      </c>
      <c r="O349" s="8" t="str">
        <f aca="false">IF(C349="Nation","Not rated",IF(K349="Not rated","Not rated",IF(OR(G349="",M349=""),"No data",IF(ABS(G349-M349)/M349&lt;Tolerance,"Similar",IF((G349&gt;M349)=(K349="Higher is better"),"Better","Worse")))))</f>
        <v>Worse</v>
      </c>
    </row>
    <row r="350" customFormat="false" ht="15" hidden="false" customHeight="false" outlineLevel="0" collapsed="false">
      <c r="A350" s="7" t="s">
        <v>32</v>
      </c>
      <c r="B350" s="8" t="s">
        <v>33</v>
      </c>
      <c r="C350" s="8" t="s">
        <v>34</v>
      </c>
      <c r="D350" s="8" t="s">
        <v>134</v>
      </c>
      <c r="E350" s="8" t="s">
        <v>153</v>
      </c>
      <c r="F350" s="8" t="s">
        <v>154</v>
      </c>
      <c r="G350" s="13" t="n">
        <v>13.942</v>
      </c>
      <c r="H350" s="8" t="s">
        <v>152</v>
      </c>
      <c r="I350" s="8" t="s">
        <v>155</v>
      </c>
      <c r="J350" s="8" t="s">
        <v>139</v>
      </c>
      <c r="K350" s="8" t="s">
        <v>83</v>
      </c>
      <c r="L350" s="13" t="n">
        <f aca="false">IF(COUNTIFS($A$2:$A$421,"45000",$E$2:$E$421,E350,$G$2:$G$421,"&lt;&gt;")=0,"",SUMIFS($G$2:$G$421,$A$2:$A$421,"45000",$E$2:$E$421,E350))</f>
        <v>15.857</v>
      </c>
      <c r="M350" s="13" t="n">
        <f aca="false">IF(COUNTIFS($A$2:$A$421,"00000",$E$2:$E$421,E350,$G$2:$G$421,"&lt;&gt;")=0,"",SUMIFS($G$2:$G$421,$A$2:$A$421,"00000",$E$2:$E$421,E350))</f>
        <v>13.942</v>
      </c>
      <c r="N350" s="8" t="str">
        <f aca="false">IF(C350&lt;&gt;"County","Not rated",IF(K350="Not rated","Not rated",IF(OR(G350="",L350=""),"No data",IF(ABS(G350-L350)/L350&lt;Tolerance,"Similar",IF((G350&gt;L350)=(K350="Higher is better"),"Better","Worse")))))</f>
        <v>Not rated</v>
      </c>
      <c r="O350" s="8" t="str">
        <f aca="false">IF(C350="Nation","Not rated",IF(K350="Not rated","Not rated",IF(OR(G350="",M350=""),"No data",IF(ABS(G350-M350)/M350&lt;Tolerance,"Similar",IF((G350&gt;M350)=(K350="Higher is better"),"Better","Worse")))))</f>
        <v>Not rated</v>
      </c>
    </row>
    <row r="351" customFormat="false" ht="15" hidden="false" customHeight="false" outlineLevel="0" collapsed="false">
      <c r="A351" s="7" t="s">
        <v>42</v>
      </c>
      <c r="B351" s="8" t="s">
        <v>43</v>
      </c>
      <c r="C351" s="8" t="s">
        <v>44</v>
      </c>
      <c r="D351" s="8" t="s">
        <v>134</v>
      </c>
      <c r="E351" s="8" t="s">
        <v>153</v>
      </c>
      <c r="F351" s="8" t="s">
        <v>154</v>
      </c>
      <c r="G351" s="13" t="n">
        <v>15.857</v>
      </c>
      <c r="H351" s="8" t="s">
        <v>152</v>
      </c>
      <c r="I351" s="8" t="s">
        <v>155</v>
      </c>
      <c r="J351" s="8" t="s">
        <v>139</v>
      </c>
      <c r="K351" s="8" t="s">
        <v>83</v>
      </c>
      <c r="L351" s="13" t="n">
        <f aca="false">IF(COUNTIFS($A$2:$A$421,"45000",$E$2:$E$421,E351,$G$2:$G$421,"&lt;&gt;")=0,"",SUMIFS($G$2:$G$421,$A$2:$A$421,"45000",$E$2:$E$421,E351))</f>
        <v>15.857</v>
      </c>
      <c r="M351" s="13" t="n">
        <f aca="false">IF(COUNTIFS($A$2:$A$421,"00000",$E$2:$E$421,E351,$G$2:$G$421,"&lt;&gt;")=0,"",SUMIFS($G$2:$G$421,$A$2:$A$421,"00000",$E$2:$E$421,E351))</f>
        <v>13.942</v>
      </c>
      <c r="N351" s="8" t="str">
        <f aca="false">IF(C351&lt;&gt;"County","Not rated",IF(K351="Not rated","Not rated",IF(OR(G351="",L351=""),"No data",IF(ABS(G351-L351)/L351&lt;Tolerance,"Similar",IF((G351&gt;L351)=(K351="Higher is better"),"Better","Worse")))))</f>
        <v>Not rated</v>
      </c>
      <c r="O351" s="8" t="str">
        <f aca="false">IF(C351="Nation","Not rated",IF(K351="Not rated","Not rated",IF(OR(G351="",M351=""),"No data",IF(ABS(G351-M351)/M351&lt;Tolerance,"Similar",IF((G351&gt;M351)=(K351="Higher is better"),"Better","Worse")))))</f>
        <v>Worse</v>
      </c>
    </row>
    <row r="352" customFormat="false" ht="15" hidden="false" customHeight="false" outlineLevel="0" collapsed="false">
      <c r="A352" s="7" t="s">
        <v>45</v>
      </c>
      <c r="B352" s="8" t="s">
        <v>46</v>
      </c>
      <c r="C352" s="8" t="s">
        <v>47</v>
      </c>
      <c r="D352" s="8" t="s">
        <v>134</v>
      </c>
      <c r="E352" s="8" t="s">
        <v>153</v>
      </c>
      <c r="F352" s="8" t="s">
        <v>154</v>
      </c>
      <c r="G352" s="13" t="n">
        <v>19.999</v>
      </c>
      <c r="H352" s="8" t="s">
        <v>152</v>
      </c>
      <c r="I352" s="8" t="s">
        <v>155</v>
      </c>
      <c r="J352" s="8" t="s">
        <v>139</v>
      </c>
      <c r="K352" s="8" t="s">
        <v>83</v>
      </c>
      <c r="L352" s="13" t="n">
        <f aca="false">IF(COUNTIFS($A$2:$A$421,"45000",$E$2:$E$421,E352,$G$2:$G$421,"&lt;&gt;")=0,"",SUMIFS($G$2:$G$421,$A$2:$A$421,"45000",$E$2:$E$421,E352))</f>
        <v>15.857</v>
      </c>
      <c r="M352" s="13" t="n">
        <f aca="false">IF(COUNTIFS($A$2:$A$421,"00000",$E$2:$E$421,E352,$G$2:$G$421,"&lt;&gt;")=0,"",SUMIFS($G$2:$G$421,$A$2:$A$421,"00000",$E$2:$E$421,E352))</f>
        <v>13.942</v>
      </c>
      <c r="N352" s="8" t="str">
        <f aca="false">IF(C352&lt;&gt;"County","Not rated",IF(K352="Not rated","Not rated",IF(OR(G352="",L352=""),"No data",IF(ABS(G352-L352)/L352&lt;Tolerance,"Similar",IF((G352&gt;L352)=(K352="Higher is better"),"Better","Worse")))))</f>
        <v>Worse</v>
      </c>
      <c r="O352" s="8" t="str">
        <f aca="false">IF(C352="Nation","Not rated",IF(K352="Not rated","Not rated",IF(OR(G352="",M352=""),"No data",IF(ABS(G352-M352)/M352&lt;Tolerance,"Similar",IF((G352&gt;M352)=(K352="Higher is better"),"Better","Worse")))))</f>
        <v>Worse</v>
      </c>
    </row>
    <row r="353" customFormat="false" ht="15" hidden="false" customHeight="false" outlineLevel="0" collapsed="false">
      <c r="A353" s="7" t="s">
        <v>48</v>
      </c>
      <c r="B353" s="8" t="s">
        <v>49</v>
      </c>
      <c r="C353" s="8" t="s">
        <v>47</v>
      </c>
      <c r="D353" s="8" t="s">
        <v>134</v>
      </c>
      <c r="E353" s="8" t="s">
        <v>153</v>
      </c>
      <c r="F353" s="8" t="s">
        <v>154</v>
      </c>
      <c r="G353" s="13" t="n">
        <v>18.643</v>
      </c>
      <c r="H353" s="8" t="s">
        <v>152</v>
      </c>
      <c r="I353" s="8" t="s">
        <v>155</v>
      </c>
      <c r="J353" s="8" t="s">
        <v>139</v>
      </c>
      <c r="K353" s="8" t="s">
        <v>83</v>
      </c>
      <c r="L353" s="13" t="n">
        <f aca="false">IF(COUNTIFS($A$2:$A$421,"45000",$E$2:$E$421,E353,$G$2:$G$421,"&lt;&gt;")=0,"",SUMIFS($G$2:$G$421,$A$2:$A$421,"45000",$E$2:$E$421,E353))</f>
        <v>15.857</v>
      </c>
      <c r="M353" s="13" t="n">
        <f aca="false">IF(COUNTIFS($A$2:$A$421,"00000",$E$2:$E$421,E353,$G$2:$G$421,"&lt;&gt;")=0,"",SUMIFS($G$2:$G$421,$A$2:$A$421,"00000",$E$2:$E$421,E353))</f>
        <v>13.942</v>
      </c>
      <c r="N353" s="8" t="str">
        <f aca="false">IF(C353&lt;&gt;"County","Not rated",IF(K353="Not rated","Not rated",IF(OR(G353="",L353=""),"No data",IF(ABS(G353-L353)/L353&lt;Tolerance,"Similar",IF((G353&gt;L353)=(K353="Higher is better"),"Better","Worse")))))</f>
        <v>Worse</v>
      </c>
      <c r="O353" s="8" t="str">
        <f aca="false">IF(C353="Nation","Not rated",IF(K353="Not rated","Not rated",IF(OR(G353="",M353=""),"No data",IF(ABS(G353-M353)/M353&lt;Tolerance,"Similar",IF((G353&gt;M353)=(K353="Higher is better"),"Better","Worse")))))</f>
        <v>Worse</v>
      </c>
    </row>
    <row r="354" customFormat="false" ht="15" hidden="false" customHeight="false" outlineLevel="0" collapsed="false">
      <c r="A354" s="7" t="s">
        <v>50</v>
      </c>
      <c r="B354" s="8" t="s">
        <v>51</v>
      </c>
      <c r="C354" s="8" t="s">
        <v>47</v>
      </c>
      <c r="D354" s="8" t="s">
        <v>134</v>
      </c>
      <c r="E354" s="8" t="s">
        <v>153</v>
      </c>
      <c r="F354" s="8" t="s">
        <v>154</v>
      </c>
      <c r="G354" s="13" t="n">
        <v>24.531</v>
      </c>
      <c r="H354" s="8" t="s">
        <v>152</v>
      </c>
      <c r="I354" s="8" t="s">
        <v>155</v>
      </c>
      <c r="J354" s="8" t="s">
        <v>139</v>
      </c>
      <c r="K354" s="8" t="s">
        <v>83</v>
      </c>
      <c r="L354" s="13" t="n">
        <f aca="false">IF(COUNTIFS($A$2:$A$421,"45000",$E$2:$E$421,E354,$G$2:$G$421,"&lt;&gt;")=0,"",SUMIFS($G$2:$G$421,$A$2:$A$421,"45000",$E$2:$E$421,E354))</f>
        <v>15.857</v>
      </c>
      <c r="M354" s="13" t="n">
        <f aca="false">IF(COUNTIFS($A$2:$A$421,"00000",$E$2:$E$421,E354,$G$2:$G$421,"&lt;&gt;")=0,"",SUMIFS($G$2:$G$421,$A$2:$A$421,"00000",$E$2:$E$421,E354))</f>
        <v>13.942</v>
      </c>
      <c r="N354" s="8" t="str">
        <f aca="false">IF(C354&lt;&gt;"County","Not rated",IF(K354="Not rated","Not rated",IF(OR(G354="",L354=""),"No data",IF(ABS(G354-L354)/L354&lt;Tolerance,"Similar",IF((G354&gt;L354)=(K354="Higher is better"),"Better","Worse")))))</f>
        <v>Worse</v>
      </c>
      <c r="O354" s="8" t="str">
        <f aca="false">IF(C354="Nation","Not rated",IF(K354="Not rated","Not rated",IF(OR(G354="",M354=""),"No data",IF(ABS(G354-M354)/M354&lt;Tolerance,"Similar",IF((G354&gt;M354)=(K354="Higher is better"),"Better","Worse")))))</f>
        <v>Worse</v>
      </c>
    </row>
    <row r="355" customFormat="false" ht="15" hidden="false" customHeight="false" outlineLevel="0" collapsed="false">
      <c r="A355" s="7" t="s">
        <v>52</v>
      </c>
      <c r="B355" s="8" t="s">
        <v>53</v>
      </c>
      <c r="C355" s="8" t="s">
        <v>47</v>
      </c>
      <c r="D355" s="8" t="s">
        <v>134</v>
      </c>
      <c r="E355" s="8" t="s">
        <v>153</v>
      </c>
      <c r="F355" s="8" t="s">
        <v>154</v>
      </c>
      <c r="G355" s="13" t="n">
        <v>16.38</v>
      </c>
      <c r="H355" s="8" t="s">
        <v>152</v>
      </c>
      <c r="I355" s="8" t="s">
        <v>155</v>
      </c>
      <c r="J355" s="8" t="s">
        <v>139</v>
      </c>
      <c r="K355" s="8" t="s">
        <v>83</v>
      </c>
      <c r="L355" s="13" t="n">
        <f aca="false">IF(COUNTIFS($A$2:$A$421,"45000",$E$2:$E$421,E355,$G$2:$G$421,"&lt;&gt;")=0,"",SUMIFS($G$2:$G$421,$A$2:$A$421,"45000",$E$2:$E$421,E355))</f>
        <v>15.857</v>
      </c>
      <c r="M355" s="13" t="n">
        <f aca="false">IF(COUNTIFS($A$2:$A$421,"00000",$E$2:$E$421,E355,$G$2:$G$421,"&lt;&gt;")=0,"",SUMIFS($G$2:$G$421,$A$2:$A$421,"00000",$E$2:$E$421,E355))</f>
        <v>13.942</v>
      </c>
      <c r="N355" s="8" t="str">
        <f aca="false">IF(C355&lt;&gt;"County","Not rated",IF(K355="Not rated","Not rated",IF(OR(G355="",L355=""),"No data",IF(ABS(G355-L355)/L355&lt;Tolerance,"Similar",IF((G355&gt;L355)=(K355="Higher is better"),"Better","Worse")))))</f>
        <v>Similar</v>
      </c>
      <c r="O355" s="8" t="str">
        <f aca="false">IF(C355="Nation","Not rated",IF(K355="Not rated","Not rated",IF(OR(G355="",M355=""),"No data",IF(ABS(G355-M355)/M355&lt;Tolerance,"Similar",IF((G355&gt;M355)=(K355="Higher is better"),"Better","Worse")))))</f>
        <v>Worse</v>
      </c>
    </row>
    <row r="356" customFormat="false" ht="15" hidden="false" customHeight="false" outlineLevel="0" collapsed="false">
      <c r="A356" s="7" t="s">
        <v>54</v>
      </c>
      <c r="B356" s="8" t="s">
        <v>55</v>
      </c>
      <c r="C356" s="8" t="s">
        <v>47</v>
      </c>
      <c r="D356" s="8" t="s">
        <v>134</v>
      </c>
      <c r="E356" s="8" t="s">
        <v>153</v>
      </c>
      <c r="F356" s="8" t="s">
        <v>154</v>
      </c>
      <c r="G356" s="13" t="n">
        <v>16.885</v>
      </c>
      <c r="H356" s="8" t="s">
        <v>152</v>
      </c>
      <c r="I356" s="8" t="s">
        <v>155</v>
      </c>
      <c r="J356" s="8" t="s">
        <v>139</v>
      </c>
      <c r="K356" s="8" t="s">
        <v>83</v>
      </c>
      <c r="L356" s="13" t="n">
        <f aca="false">IF(COUNTIFS($A$2:$A$421,"45000",$E$2:$E$421,E356,$G$2:$G$421,"&lt;&gt;")=0,"",SUMIFS($G$2:$G$421,$A$2:$A$421,"45000",$E$2:$E$421,E356))</f>
        <v>15.857</v>
      </c>
      <c r="M356" s="13" t="n">
        <f aca="false">IF(COUNTIFS($A$2:$A$421,"00000",$E$2:$E$421,E356,$G$2:$G$421,"&lt;&gt;")=0,"",SUMIFS($G$2:$G$421,$A$2:$A$421,"00000",$E$2:$E$421,E356))</f>
        <v>13.942</v>
      </c>
      <c r="N356" s="8" t="str">
        <f aca="false">IF(C356&lt;&gt;"County","Not rated",IF(K356="Not rated","Not rated",IF(OR(G356="",L356=""),"No data",IF(ABS(G356-L356)/L356&lt;Tolerance,"Similar",IF((G356&gt;L356)=(K356="Higher is better"),"Better","Worse")))))</f>
        <v>Worse</v>
      </c>
      <c r="O356" s="8" t="str">
        <f aca="false">IF(C356="Nation","Not rated",IF(K356="Not rated","Not rated",IF(OR(G356="",M356=""),"No data",IF(ABS(G356-M356)/M356&lt;Tolerance,"Similar",IF((G356&gt;M356)=(K356="Higher is better"),"Better","Worse")))))</f>
        <v>Worse</v>
      </c>
    </row>
    <row r="357" customFormat="false" ht="15" hidden="false" customHeight="false" outlineLevel="0" collapsed="false">
      <c r="A357" s="7" t="s">
        <v>56</v>
      </c>
      <c r="B357" s="8" t="s">
        <v>57</v>
      </c>
      <c r="C357" s="8" t="s">
        <v>47</v>
      </c>
      <c r="D357" s="8" t="s">
        <v>134</v>
      </c>
      <c r="E357" s="8" t="s">
        <v>153</v>
      </c>
      <c r="F357" s="8" t="s">
        <v>154</v>
      </c>
      <c r="G357" s="13" t="n">
        <v>21.985</v>
      </c>
      <c r="H357" s="8" t="s">
        <v>152</v>
      </c>
      <c r="I357" s="8" t="s">
        <v>155</v>
      </c>
      <c r="J357" s="8" t="s">
        <v>139</v>
      </c>
      <c r="K357" s="8" t="s">
        <v>83</v>
      </c>
      <c r="L357" s="13" t="n">
        <f aca="false">IF(COUNTIFS($A$2:$A$421,"45000",$E$2:$E$421,E357,$G$2:$G$421,"&lt;&gt;")=0,"",SUMIFS($G$2:$G$421,$A$2:$A$421,"45000",$E$2:$E$421,E357))</f>
        <v>15.857</v>
      </c>
      <c r="M357" s="13" t="n">
        <f aca="false">IF(COUNTIFS($A$2:$A$421,"00000",$E$2:$E$421,E357,$G$2:$G$421,"&lt;&gt;")=0,"",SUMIFS($G$2:$G$421,$A$2:$A$421,"00000",$E$2:$E$421,E357))</f>
        <v>13.942</v>
      </c>
      <c r="N357" s="8" t="str">
        <f aca="false">IF(C357&lt;&gt;"County","Not rated",IF(K357="Not rated","Not rated",IF(OR(G357="",L357=""),"No data",IF(ABS(G357-L357)/L357&lt;Tolerance,"Similar",IF((G357&gt;L357)=(K357="Higher is better"),"Better","Worse")))))</f>
        <v>Worse</v>
      </c>
      <c r="O357" s="8" t="str">
        <f aca="false">IF(C357="Nation","Not rated",IF(K357="Not rated","Not rated",IF(OR(G357="",M357=""),"No data",IF(ABS(G357-M357)/M357&lt;Tolerance,"Similar",IF((G357&gt;M357)=(K357="Higher is better"),"Better","Worse")))))</f>
        <v>Worse</v>
      </c>
    </row>
    <row r="358" customFormat="false" ht="15" hidden="false" customHeight="false" outlineLevel="0" collapsed="false">
      <c r="A358" s="7" t="s">
        <v>58</v>
      </c>
      <c r="B358" s="8" t="s">
        <v>59</v>
      </c>
      <c r="C358" s="8" t="s">
        <v>47</v>
      </c>
      <c r="D358" s="8" t="s">
        <v>134</v>
      </c>
      <c r="E358" s="8" t="s">
        <v>153</v>
      </c>
      <c r="F358" s="8" t="s">
        <v>154</v>
      </c>
      <c r="G358" s="13" t="n">
        <v>19.326</v>
      </c>
      <c r="H358" s="8" t="s">
        <v>152</v>
      </c>
      <c r="I358" s="8" t="s">
        <v>155</v>
      </c>
      <c r="J358" s="8" t="s">
        <v>139</v>
      </c>
      <c r="K358" s="8" t="s">
        <v>83</v>
      </c>
      <c r="L358" s="13" t="n">
        <f aca="false">IF(COUNTIFS($A$2:$A$421,"45000",$E$2:$E$421,E358,$G$2:$G$421,"&lt;&gt;")=0,"",SUMIFS($G$2:$G$421,$A$2:$A$421,"45000",$E$2:$E$421,E358))</f>
        <v>15.857</v>
      </c>
      <c r="M358" s="13" t="n">
        <f aca="false">IF(COUNTIFS($A$2:$A$421,"00000",$E$2:$E$421,E358,$G$2:$G$421,"&lt;&gt;")=0,"",SUMIFS($G$2:$G$421,$A$2:$A$421,"00000",$E$2:$E$421,E358))</f>
        <v>13.942</v>
      </c>
      <c r="N358" s="8" t="str">
        <f aca="false">IF(C358&lt;&gt;"County","Not rated",IF(K358="Not rated","Not rated",IF(OR(G358="",L358=""),"No data",IF(ABS(G358-L358)/L358&lt;Tolerance,"Similar",IF((G358&gt;L358)=(K358="Higher is better"),"Better","Worse")))))</f>
        <v>Worse</v>
      </c>
      <c r="O358" s="8" t="str">
        <f aca="false">IF(C358="Nation","Not rated",IF(K358="Not rated","Not rated",IF(OR(G358="",M358=""),"No data",IF(ABS(G358-M358)/M358&lt;Tolerance,"Similar",IF((G358&gt;M358)=(K358="Higher is better"),"Better","Worse")))))</f>
        <v>Worse</v>
      </c>
    </row>
    <row r="359" customFormat="false" ht="15" hidden="false" customHeight="false" outlineLevel="0" collapsed="false">
      <c r="A359" s="7" t="s">
        <v>60</v>
      </c>
      <c r="B359" s="8" t="s">
        <v>61</v>
      </c>
      <c r="C359" s="8" t="s">
        <v>47</v>
      </c>
      <c r="D359" s="8" t="s">
        <v>134</v>
      </c>
      <c r="E359" s="8" t="s">
        <v>153</v>
      </c>
      <c r="F359" s="8" t="s">
        <v>154</v>
      </c>
      <c r="G359" s="13" t="n">
        <v>18.829</v>
      </c>
      <c r="H359" s="8" t="s">
        <v>152</v>
      </c>
      <c r="I359" s="8" t="s">
        <v>155</v>
      </c>
      <c r="J359" s="8" t="s">
        <v>139</v>
      </c>
      <c r="K359" s="8" t="s">
        <v>83</v>
      </c>
      <c r="L359" s="13" t="n">
        <f aca="false">IF(COUNTIFS($A$2:$A$421,"45000",$E$2:$E$421,E359,$G$2:$G$421,"&lt;&gt;")=0,"",SUMIFS($G$2:$G$421,$A$2:$A$421,"45000",$E$2:$E$421,E359))</f>
        <v>15.857</v>
      </c>
      <c r="M359" s="13" t="n">
        <f aca="false">IF(COUNTIFS($A$2:$A$421,"00000",$E$2:$E$421,E359,$G$2:$G$421,"&lt;&gt;")=0,"",SUMIFS($G$2:$G$421,$A$2:$A$421,"00000",$E$2:$E$421,E359))</f>
        <v>13.942</v>
      </c>
      <c r="N359" s="8" t="str">
        <f aca="false">IF(C359&lt;&gt;"County","Not rated",IF(K359="Not rated","Not rated",IF(OR(G359="",L359=""),"No data",IF(ABS(G359-L359)/L359&lt;Tolerance,"Similar",IF((G359&gt;L359)=(K359="Higher is better"),"Better","Worse")))))</f>
        <v>Worse</v>
      </c>
      <c r="O359" s="8" t="str">
        <f aca="false">IF(C359="Nation","Not rated",IF(K359="Not rated","Not rated",IF(OR(G359="",M359=""),"No data",IF(ABS(G359-M359)/M359&lt;Tolerance,"Similar",IF((G359&gt;M359)=(K359="Higher is better"),"Better","Worse")))))</f>
        <v>Worse</v>
      </c>
    </row>
    <row r="360" customFormat="false" ht="15" hidden="false" customHeight="false" outlineLevel="0" collapsed="false">
      <c r="A360" s="7" t="s">
        <v>62</v>
      </c>
      <c r="B360" s="8" t="s">
        <v>63</v>
      </c>
      <c r="C360" s="8" t="s">
        <v>47</v>
      </c>
      <c r="D360" s="8" t="s">
        <v>134</v>
      </c>
      <c r="E360" s="8" t="s">
        <v>153</v>
      </c>
      <c r="F360" s="8" t="s">
        <v>154</v>
      </c>
      <c r="G360" s="13" t="n">
        <v>18.493</v>
      </c>
      <c r="H360" s="8" t="s">
        <v>152</v>
      </c>
      <c r="I360" s="8" t="s">
        <v>155</v>
      </c>
      <c r="J360" s="8" t="s">
        <v>139</v>
      </c>
      <c r="K360" s="8" t="s">
        <v>83</v>
      </c>
      <c r="L360" s="13" t="n">
        <f aca="false">IF(COUNTIFS($A$2:$A$421,"45000",$E$2:$E$421,E360,$G$2:$G$421,"&lt;&gt;")=0,"",SUMIFS($G$2:$G$421,$A$2:$A$421,"45000",$E$2:$E$421,E360))</f>
        <v>15.857</v>
      </c>
      <c r="M360" s="13" t="n">
        <f aca="false">IF(COUNTIFS($A$2:$A$421,"00000",$E$2:$E$421,E360,$G$2:$G$421,"&lt;&gt;")=0,"",SUMIFS($G$2:$G$421,$A$2:$A$421,"00000",$E$2:$E$421,E360))</f>
        <v>13.942</v>
      </c>
      <c r="N360" s="8" t="str">
        <f aca="false">IF(C360&lt;&gt;"County","Not rated",IF(K360="Not rated","Not rated",IF(OR(G360="",L360=""),"No data",IF(ABS(G360-L360)/L360&lt;Tolerance,"Similar",IF((G360&gt;L360)=(K360="Higher is better"),"Better","Worse")))))</f>
        <v>Worse</v>
      </c>
      <c r="O360" s="8" t="str">
        <f aca="false">IF(C360="Nation","Not rated",IF(K360="Not rated","Not rated",IF(OR(G360="",M360=""),"No data",IF(ABS(G360-M360)/M360&lt;Tolerance,"Similar",IF((G360&gt;M360)=(K360="Higher is better"),"Better","Worse")))))</f>
        <v>Worse</v>
      </c>
    </row>
    <row r="361" customFormat="false" ht="15" hidden="false" customHeight="false" outlineLevel="0" collapsed="false">
      <c r="A361" s="7" t="s">
        <v>64</v>
      </c>
      <c r="B361" s="8" t="s">
        <v>65</v>
      </c>
      <c r="C361" s="8" t="s">
        <v>47</v>
      </c>
      <c r="D361" s="8" t="s">
        <v>134</v>
      </c>
      <c r="E361" s="8" t="s">
        <v>153</v>
      </c>
      <c r="F361" s="8" t="s">
        <v>154</v>
      </c>
      <c r="G361" s="13" t="n">
        <v>17.052</v>
      </c>
      <c r="H361" s="8" t="s">
        <v>152</v>
      </c>
      <c r="I361" s="8" t="s">
        <v>155</v>
      </c>
      <c r="J361" s="8" t="s">
        <v>139</v>
      </c>
      <c r="K361" s="8" t="s">
        <v>83</v>
      </c>
      <c r="L361" s="13" t="n">
        <f aca="false">IF(COUNTIFS($A$2:$A$421,"45000",$E$2:$E$421,E361,$G$2:$G$421,"&lt;&gt;")=0,"",SUMIFS($G$2:$G$421,$A$2:$A$421,"45000",$E$2:$E$421,E361))</f>
        <v>15.857</v>
      </c>
      <c r="M361" s="13" t="n">
        <f aca="false">IF(COUNTIFS($A$2:$A$421,"00000",$E$2:$E$421,E361,$G$2:$G$421,"&lt;&gt;")=0,"",SUMIFS($G$2:$G$421,$A$2:$A$421,"00000",$E$2:$E$421,E361))</f>
        <v>13.942</v>
      </c>
      <c r="N361" s="8" t="str">
        <f aca="false">IF(C361&lt;&gt;"County","Not rated",IF(K361="Not rated","Not rated",IF(OR(G361="",L361=""),"No data",IF(ABS(G361-L361)/L361&lt;Tolerance,"Similar",IF((G361&gt;L361)=(K361="Higher is better"),"Better","Worse")))))</f>
        <v>Worse</v>
      </c>
      <c r="O361" s="8" t="str">
        <f aca="false">IF(C361="Nation","Not rated",IF(K361="Not rated","Not rated",IF(OR(G361="",M361=""),"No data",IF(ABS(G361-M361)/M361&lt;Tolerance,"Similar",IF((G361&gt;M361)=(K361="Higher is better"),"Better","Worse")))))</f>
        <v>Worse</v>
      </c>
    </row>
    <row r="362" customFormat="false" ht="15" hidden="false" customHeight="false" outlineLevel="0" collapsed="false">
      <c r="A362" s="7" t="s">
        <v>32</v>
      </c>
      <c r="B362" s="8" t="s">
        <v>33</v>
      </c>
      <c r="C362" s="8" t="s">
        <v>34</v>
      </c>
      <c r="D362" s="8" t="s">
        <v>156</v>
      </c>
      <c r="E362" s="8" t="s">
        <v>157</v>
      </c>
      <c r="F362" s="8" t="s">
        <v>158</v>
      </c>
      <c r="G362" s="10" t="n">
        <v>8.34</v>
      </c>
      <c r="H362" s="8" t="s">
        <v>68</v>
      </c>
      <c r="I362" s="8" t="s">
        <v>159</v>
      </c>
      <c r="J362" s="8" t="s">
        <v>160</v>
      </c>
      <c r="K362" s="8" t="s">
        <v>83</v>
      </c>
      <c r="L362" s="10" t="n">
        <f aca="false">IF(COUNTIFS($A$2:$A$421,"45000",$E$2:$E$421,E362,$G$2:$G$421,"&lt;&gt;")=0,"",SUMIFS($G$2:$G$421,$A$2:$A$421,"45000",$E$2:$E$421,E362))</f>
        <v>9.78</v>
      </c>
      <c r="M362" s="10" t="n">
        <f aca="false">IF(COUNTIFS($A$2:$A$421,"00000",$E$2:$E$421,E362,$G$2:$G$421,"&lt;&gt;")=0,"",SUMIFS($G$2:$G$421,$A$2:$A$421,"00000",$E$2:$E$421,E362))</f>
        <v>8.34</v>
      </c>
      <c r="N362" s="8" t="str">
        <f aca="false">IF(C362&lt;&gt;"County","Not rated",IF(K362="Not rated","Not rated",IF(OR(G362="",L362=""),"No data",IF(ABS(G362-L362)/L362&lt;Tolerance,"Similar",IF((G362&gt;L362)=(K362="Higher is better"),"Better","Worse")))))</f>
        <v>Not rated</v>
      </c>
      <c r="O362" s="8" t="str">
        <f aca="false">IF(C362="Nation","Not rated",IF(K362="Not rated","Not rated",IF(OR(G362="",M362=""),"No data",IF(ABS(G362-M362)/M362&lt;Tolerance,"Similar",IF((G362&gt;M362)=(K362="Higher is better"),"Better","Worse")))))</f>
        <v>Not rated</v>
      </c>
    </row>
    <row r="363" customFormat="false" ht="15" hidden="false" customHeight="false" outlineLevel="0" collapsed="false">
      <c r="A363" s="7" t="s">
        <v>42</v>
      </c>
      <c r="B363" s="8" t="s">
        <v>43</v>
      </c>
      <c r="C363" s="8" t="s">
        <v>44</v>
      </c>
      <c r="D363" s="8" t="s">
        <v>156</v>
      </c>
      <c r="E363" s="8" t="s">
        <v>157</v>
      </c>
      <c r="F363" s="8" t="s">
        <v>158</v>
      </c>
      <c r="G363" s="10" t="n">
        <v>9.78</v>
      </c>
      <c r="H363" s="8" t="s">
        <v>68</v>
      </c>
      <c r="I363" s="8" t="s">
        <v>159</v>
      </c>
      <c r="J363" s="8" t="s">
        <v>160</v>
      </c>
      <c r="K363" s="8" t="s">
        <v>83</v>
      </c>
      <c r="L363" s="10" t="n">
        <f aca="false">IF(COUNTIFS($A$2:$A$421,"45000",$E$2:$E$421,E363,$G$2:$G$421,"&lt;&gt;")=0,"",SUMIFS($G$2:$G$421,$A$2:$A$421,"45000",$E$2:$E$421,E363))</f>
        <v>9.78</v>
      </c>
      <c r="M363" s="10" t="n">
        <f aca="false">IF(COUNTIFS($A$2:$A$421,"00000",$E$2:$E$421,E363,$G$2:$G$421,"&lt;&gt;")=0,"",SUMIFS($G$2:$G$421,$A$2:$A$421,"00000",$E$2:$E$421,E363))</f>
        <v>8.34</v>
      </c>
      <c r="N363" s="8" t="str">
        <f aca="false">IF(C363&lt;&gt;"County","Not rated",IF(K363="Not rated","Not rated",IF(OR(G363="",L363=""),"No data",IF(ABS(G363-L363)/L363&lt;Tolerance,"Similar",IF((G363&gt;L363)=(K363="Higher is better"),"Better","Worse")))))</f>
        <v>Not rated</v>
      </c>
      <c r="O363" s="8" t="str">
        <f aca="false">IF(C363="Nation","Not rated",IF(K363="Not rated","Not rated",IF(OR(G363="",M363=""),"No data",IF(ABS(G363-M363)/M363&lt;Tolerance,"Similar",IF((G363&gt;M363)=(K363="Higher is better"),"Better","Worse")))))</f>
        <v>Worse</v>
      </c>
    </row>
    <row r="364" customFormat="false" ht="15" hidden="false" customHeight="false" outlineLevel="0" collapsed="false">
      <c r="A364" s="7" t="s">
        <v>45</v>
      </c>
      <c r="B364" s="8" t="s">
        <v>46</v>
      </c>
      <c r="C364" s="8" t="s">
        <v>47</v>
      </c>
      <c r="D364" s="8" t="s">
        <v>156</v>
      </c>
      <c r="E364" s="8" t="s">
        <v>157</v>
      </c>
      <c r="F364" s="8" t="s">
        <v>158</v>
      </c>
      <c r="G364" s="10" t="n">
        <v>9.16</v>
      </c>
      <c r="H364" s="8" t="s">
        <v>68</v>
      </c>
      <c r="I364" s="8" t="s">
        <v>159</v>
      </c>
      <c r="J364" s="8" t="s">
        <v>160</v>
      </c>
      <c r="K364" s="8" t="s">
        <v>83</v>
      </c>
      <c r="L364" s="10" t="n">
        <f aca="false">IF(COUNTIFS($A$2:$A$421,"45000",$E$2:$E$421,E364,$G$2:$G$421,"&lt;&gt;")=0,"",SUMIFS($G$2:$G$421,$A$2:$A$421,"45000",$E$2:$E$421,E364))</f>
        <v>9.78</v>
      </c>
      <c r="M364" s="10" t="n">
        <f aca="false">IF(COUNTIFS($A$2:$A$421,"00000",$E$2:$E$421,E364,$G$2:$G$421,"&lt;&gt;")=0,"",SUMIFS($G$2:$G$421,$A$2:$A$421,"00000",$E$2:$E$421,E364))</f>
        <v>8.34</v>
      </c>
      <c r="N364" s="8" t="str">
        <f aca="false">IF(C364&lt;&gt;"County","Not rated",IF(K364="Not rated","Not rated",IF(OR(G364="",L364=""),"No data",IF(ABS(G364-L364)/L364&lt;Tolerance,"Similar",IF((G364&gt;L364)=(K364="Higher is better"),"Better","Worse")))))</f>
        <v>Better</v>
      </c>
      <c r="O364" s="8" t="str">
        <f aca="false">IF(C364="Nation","Not rated",IF(K364="Not rated","Not rated",IF(OR(G364="",M364=""),"No data",IF(ABS(G364-M364)/M364&lt;Tolerance,"Similar",IF((G364&gt;M364)=(K364="Higher is better"),"Better","Worse")))))</f>
        <v>Worse</v>
      </c>
    </row>
    <row r="365" customFormat="false" ht="15" hidden="false" customHeight="false" outlineLevel="0" collapsed="false">
      <c r="A365" s="7" t="s">
        <v>48</v>
      </c>
      <c r="B365" s="8" t="s">
        <v>49</v>
      </c>
      <c r="C365" s="8" t="s">
        <v>47</v>
      </c>
      <c r="D365" s="8" t="s">
        <v>156</v>
      </c>
      <c r="E365" s="8" t="s">
        <v>157</v>
      </c>
      <c r="F365" s="8" t="s">
        <v>158</v>
      </c>
      <c r="G365" s="10" t="n">
        <v>9.56</v>
      </c>
      <c r="H365" s="8" t="s">
        <v>68</v>
      </c>
      <c r="I365" s="8" t="s">
        <v>159</v>
      </c>
      <c r="J365" s="8" t="s">
        <v>160</v>
      </c>
      <c r="K365" s="8" t="s">
        <v>83</v>
      </c>
      <c r="L365" s="10" t="n">
        <f aca="false">IF(COUNTIFS($A$2:$A$421,"45000",$E$2:$E$421,E365,$G$2:$G$421,"&lt;&gt;")=0,"",SUMIFS($G$2:$G$421,$A$2:$A$421,"45000",$E$2:$E$421,E365))</f>
        <v>9.78</v>
      </c>
      <c r="M365" s="10" t="n">
        <f aca="false">IF(COUNTIFS($A$2:$A$421,"00000",$E$2:$E$421,E365,$G$2:$G$421,"&lt;&gt;")=0,"",SUMIFS($G$2:$G$421,$A$2:$A$421,"00000",$E$2:$E$421,E365))</f>
        <v>8.34</v>
      </c>
      <c r="N365" s="8" t="str">
        <f aca="false">IF(C365&lt;&gt;"County","Not rated",IF(K365="Not rated","Not rated",IF(OR(G365="",L365=""),"No data",IF(ABS(G365-L365)/L365&lt;Tolerance,"Similar",IF((G365&gt;L365)=(K365="Higher is better"),"Better","Worse")))))</f>
        <v>Similar</v>
      </c>
      <c r="O365" s="8" t="str">
        <f aca="false">IF(C365="Nation","Not rated",IF(K365="Not rated","Not rated",IF(OR(G365="",M365=""),"No data",IF(ABS(G365-M365)/M365&lt;Tolerance,"Similar",IF((G365&gt;M365)=(K365="Higher is better"),"Better","Worse")))))</f>
        <v>Worse</v>
      </c>
    </row>
    <row r="366" customFormat="false" ht="15" hidden="false" customHeight="false" outlineLevel="0" collapsed="false">
      <c r="A366" s="7" t="s">
        <v>50</v>
      </c>
      <c r="B366" s="8" t="s">
        <v>51</v>
      </c>
      <c r="C366" s="8" t="s">
        <v>47</v>
      </c>
      <c r="D366" s="8" t="s">
        <v>156</v>
      </c>
      <c r="E366" s="8" t="s">
        <v>157</v>
      </c>
      <c r="F366" s="8" t="s">
        <v>158</v>
      </c>
      <c r="G366" s="10" t="n">
        <v>11.51</v>
      </c>
      <c r="H366" s="8" t="s">
        <v>68</v>
      </c>
      <c r="I366" s="8" t="s">
        <v>159</v>
      </c>
      <c r="J366" s="8" t="s">
        <v>160</v>
      </c>
      <c r="K366" s="8" t="s">
        <v>83</v>
      </c>
      <c r="L366" s="10" t="n">
        <f aca="false">IF(COUNTIFS($A$2:$A$421,"45000",$E$2:$E$421,E366,$G$2:$G$421,"&lt;&gt;")=0,"",SUMIFS($G$2:$G$421,$A$2:$A$421,"45000",$E$2:$E$421,E366))</f>
        <v>9.78</v>
      </c>
      <c r="M366" s="10" t="n">
        <f aca="false">IF(COUNTIFS($A$2:$A$421,"00000",$E$2:$E$421,E366,$G$2:$G$421,"&lt;&gt;")=0,"",SUMIFS($G$2:$G$421,$A$2:$A$421,"00000",$E$2:$E$421,E366))</f>
        <v>8.34</v>
      </c>
      <c r="N366" s="8" t="str">
        <f aca="false">IF(C366&lt;&gt;"County","Not rated",IF(K366="Not rated","Not rated",IF(OR(G366="",L366=""),"No data",IF(ABS(G366-L366)/L366&lt;Tolerance,"Similar",IF((G366&gt;L366)=(K366="Higher is better"),"Better","Worse")))))</f>
        <v>Worse</v>
      </c>
      <c r="O366" s="8" t="str">
        <f aca="false">IF(C366="Nation","Not rated",IF(K366="Not rated","Not rated",IF(OR(G366="",M366=""),"No data",IF(ABS(G366-M366)/M366&lt;Tolerance,"Similar",IF((G366&gt;M366)=(K366="Higher is better"),"Better","Worse")))))</f>
        <v>Worse</v>
      </c>
    </row>
    <row r="367" customFormat="false" ht="15" hidden="false" customHeight="false" outlineLevel="0" collapsed="false">
      <c r="A367" s="7" t="s">
        <v>52</v>
      </c>
      <c r="B367" s="8" t="s">
        <v>53</v>
      </c>
      <c r="C367" s="8" t="s">
        <v>47</v>
      </c>
      <c r="D367" s="8" t="s">
        <v>156</v>
      </c>
      <c r="E367" s="8" t="s">
        <v>157</v>
      </c>
      <c r="F367" s="8" t="s">
        <v>158</v>
      </c>
      <c r="G367" s="10" t="n">
        <v>8.54</v>
      </c>
      <c r="H367" s="8" t="s">
        <v>68</v>
      </c>
      <c r="I367" s="8" t="s">
        <v>159</v>
      </c>
      <c r="J367" s="8" t="s">
        <v>160</v>
      </c>
      <c r="K367" s="8" t="s">
        <v>83</v>
      </c>
      <c r="L367" s="10" t="n">
        <f aca="false">IF(COUNTIFS($A$2:$A$421,"45000",$E$2:$E$421,E367,$G$2:$G$421,"&lt;&gt;")=0,"",SUMIFS($G$2:$G$421,$A$2:$A$421,"45000",$E$2:$E$421,E367))</f>
        <v>9.78</v>
      </c>
      <c r="M367" s="10" t="n">
        <f aca="false">IF(COUNTIFS($A$2:$A$421,"00000",$E$2:$E$421,E367,$G$2:$G$421,"&lt;&gt;")=0,"",SUMIFS($G$2:$G$421,$A$2:$A$421,"00000",$E$2:$E$421,E367))</f>
        <v>8.34</v>
      </c>
      <c r="N367" s="8" t="str">
        <f aca="false">IF(C367&lt;&gt;"County","Not rated",IF(K367="Not rated","Not rated",IF(OR(G367="",L367=""),"No data",IF(ABS(G367-L367)/L367&lt;Tolerance,"Similar",IF((G367&gt;L367)=(K367="Higher is better"),"Better","Worse")))))</f>
        <v>Better</v>
      </c>
      <c r="O367" s="8" t="str">
        <f aca="false">IF(C367="Nation","Not rated",IF(K367="Not rated","Not rated",IF(OR(G367="",M367=""),"No data",IF(ABS(G367-M367)/M367&lt;Tolerance,"Similar",IF((G367&gt;M367)=(K367="Higher is better"),"Better","Worse")))))</f>
        <v>Similar</v>
      </c>
    </row>
    <row r="368" customFormat="false" ht="15" hidden="false" customHeight="false" outlineLevel="0" collapsed="false">
      <c r="A368" s="7" t="s">
        <v>54</v>
      </c>
      <c r="B368" s="8" t="s">
        <v>55</v>
      </c>
      <c r="C368" s="8" t="s">
        <v>47</v>
      </c>
      <c r="D368" s="8" t="s">
        <v>156</v>
      </c>
      <c r="E368" s="8" t="s">
        <v>157</v>
      </c>
      <c r="F368" s="8" t="s">
        <v>158</v>
      </c>
      <c r="G368" s="10" t="n">
        <v>11.09</v>
      </c>
      <c r="H368" s="8" t="s">
        <v>68</v>
      </c>
      <c r="I368" s="8" t="s">
        <v>159</v>
      </c>
      <c r="J368" s="8" t="s">
        <v>160</v>
      </c>
      <c r="K368" s="8" t="s">
        <v>83</v>
      </c>
      <c r="L368" s="10" t="n">
        <f aca="false">IF(COUNTIFS($A$2:$A$421,"45000",$E$2:$E$421,E368,$G$2:$G$421,"&lt;&gt;")=0,"",SUMIFS($G$2:$G$421,$A$2:$A$421,"45000",$E$2:$E$421,E368))</f>
        <v>9.78</v>
      </c>
      <c r="M368" s="10" t="n">
        <f aca="false">IF(COUNTIFS($A$2:$A$421,"00000",$E$2:$E$421,E368,$G$2:$G$421,"&lt;&gt;")=0,"",SUMIFS($G$2:$G$421,$A$2:$A$421,"00000",$E$2:$E$421,E368))</f>
        <v>8.34</v>
      </c>
      <c r="N368" s="8" t="str">
        <f aca="false">IF(C368&lt;&gt;"County","Not rated",IF(K368="Not rated","Not rated",IF(OR(G368="",L368=""),"No data",IF(ABS(G368-L368)/L368&lt;Tolerance,"Similar",IF((G368&gt;L368)=(K368="Higher is better"),"Better","Worse")))))</f>
        <v>Worse</v>
      </c>
      <c r="O368" s="8" t="str">
        <f aca="false">IF(C368="Nation","Not rated",IF(K368="Not rated","Not rated",IF(OR(G368="",M368=""),"No data",IF(ABS(G368-M368)/M368&lt;Tolerance,"Similar",IF((G368&gt;M368)=(K368="Higher is better"),"Better","Worse")))))</f>
        <v>Worse</v>
      </c>
    </row>
    <row r="369" customFormat="false" ht="15" hidden="false" customHeight="false" outlineLevel="0" collapsed="false">
      <c r="A369" s="7" t="s">
        <v>56</v>
      </c>
      <c r="B369" s="8" t="s">
        <v>57</v>
      </c>
      <c r="C369" s="8" t="s">
        <v>47</v>
      </c>
      <c r="D369" s="8" t="s">
        <v>156</v>
      </c>
      <c r="E369" s="8" t="s">
        <v>157</v>
      </c>
      <c r="F369" s="8" t="s">
        <v>158</v>
      </c>
      <c r="G369" s="10" t="n">
        <v>10.71</v>
      </c>
      <c r="H369" s="8" t="s">
        <v>68</v>
      </c>
      <c r="I369" s="8" t="s">
        <v>159</v>
      </c>
      <c r="J369" s="8" t="s">
        <v>160</v>
      </c>
      <c r="K369" s="8" t="s">
        <v>83</v>
      </c>
      <c r="L369" s="10" t="n">
        <f aca="false">IF(COUNTIFS($A$2:$A$421,"45000",$E$2:$E$421,E369,$G$2:$G$421,"&lt;&gt;")=0,"",SUMIFS($G$2:$G$421,$A$2:$A$421,"45000",$E$2:$E$421,E369))</f>
        <v>9.78</v>
      </c>
      <c r="M369" s="10" t="n">
        <f aca="false">IF(COUNTIFS($A$2:$A$421,"00000",$E$2:$E$421,E369,$G$2:$G$421,"&lt;&gt;")=0,"",SUMIFS($G$2:$G$421,$A$2:$A$421,"00000",$E$2:$E$421,E369))</f>
        <v>8.34</v>
      </c>
      <c r="N369" s="8" t="str">
        <f aca="false">IF(C369&lt;&gt;"County","Not rated",IF(K369="Not rated","Not rated",IF(OR(G369="",L369=""),"No data",IF(ABS(G369-L369)/L369&lt;Tolerance,"Similar",IF((G369&gt;L369)=(K369="Higher is better"),"Better","Worse")))))</f>
        <v>Worse</v>
      </c>
      <c r="O369" s="8" t="str">
        <f aca="false">IF(C369="Nation","Not rated",IF(K369="Not rated","Not rated",IF(OR(G369="",M369=""),"No data",IF(ABS(G369-M369)/M369&lt;Tolerance,"Similar",IF((G369&gt;M369)=(K369="Higher is better"),"Better","Worse")))))</f>
        <v>Worse</v>
      </c>
    </row>
    <row r="370" customFormat="false" ht="15" hidden="false" customHeight="false" outlineLevel="0" collapsed="false">
      <c r="A370" s="7" t="s">
        <v>58</v>
      </c>
      <c r="B370" s="8" t="s">
        <v>59</v>
      </c>
      <c r="C370" s="8" t="s">
        <v>47</v>
      </c>
      <c r="D370" s="8" t="s">
        <v>156</v>
      </c>
      <c r="E370" s="8" t="s">
        <v>157</v>
      </c>
      <c r="F370" s="8" t="s">
        <v>158</v>
      </c>
      <c r="G370" s="10" t="n">
        <v>9.15</v>
      </c>
      <c r="H370" s="8" t="s">
        <v>68</v>
      </c>
      <c r="I370" s="8" t="s">
        <v>159</v>
      </c>
      <c r="J370" s="8" t="s">
        <v>160</v>
      </c>
      <c r="K370" s="8" t="s">
        <v>83</v>
      </c>
      <c r="L370" s="10" t="n">
        <f aca="false">IF(COUNTIFS($A$2:$A$421,"45000",$E$2:$E$421,E370,$G$2:$G$421,"&lt;&gt;")=0,"",SUMIFS($G$2:$G$421,$A$2:$A$421,"45000",$E$2:$E$421,E370))</f>
        <v>9.78</v>
      </c>
      <c r="M370" s="10" t="n">
        <f aca="false">IF(COUNTIFS($A$2:$A$421,"00000",$E$2:$E$421,E370,$G$2:$G$421,"&lt;&gt;")=0,"",SUMIFS($G$2:$G$421,$A$2:$A$421,"00000",$E$2:$E$421,E370))</f>
        <v>8.34</v>
      </c>
      <c r="N370" s="8" t="str">
        <f aca="false">IF(C370&lt;&gt;"County","Not rated",IF(K370="Not rated","Not rated",IF(OR(G370="",L370=""),"No data",IF(ABS(G370-L370)/L370&lt;Tolerance,"Similar",IF((G370&gt;L370)=(K370="Higher is better"),"Better","Worse")))))</f>
        <v>Better</v>
      </c>
      <c r="O370" s="8" t="str">
        <f aca="false">IF(C370="Nation","Not rated",IF(K370="Not rated","Not rated",IF(OR(G370="",M370=""),"No data",IF(ABS(G370-M370)/M370&lt;Tolerance,"Similar",IF((G370&gt;M370)=(K370="Higher is better"),"Better","Worse")))))</f>
        <v>Worse</v>
      </c>
    </row>
    <row r="371" customFormat="false" ht="15" hidden="false" customHeight="false" outlineLevel="0" collapsed="false">
      <c r="A371" s="7" t="s">
        <v>60</v>
      </c>
      <c r="B371" s="8" t="s">
        <v>61</v>
      </c>
      <c r="C371" s="8" t="s">
        <v>47</v>
      </c>
      <c r="D371" s="8" t="s">
        <v>156</v>
      </c>
      <c r="E371" s="8" t="s">
        <v>157</v>
      </c>
      <c r="F371" s="8" t="s">
        <v>158</v>
      </c>
      <c r="G371" s="10" t="n">
        <v>8.01</v>
      </c>
      <c r="H371" s="8" t="s">
        <v>68</v>
      </c>
      <c r="I371" s="8" t="s">
        <v>159</v>
      </c>
      <c r="J371" s="8" t="s">
        <v>160</v>
      </c>
      <c r="K371" s="8" t="s">
        <v>83</v>
      </c>
      <c r="L371" s="10" t="n">
        <f aca="false">IF(COUNTIFS($A$2:$A$421,"45000",$E$2:$E$421,E371,$G$2:$G$421,"&lt;&gt;")=0,"",SUMIFS($G$2:$G$421,$A$2:$A$421,"45000",$E$2:$E$421,E371))</f>
        <v>9.78</v>
      </c>
      <c r="M371" s="10" t="n">
        <f aca="false">IF(COUNTIFS($A$2:$A$421,"00000",$E$2:$E$421,E371,$G$2:$G$421,"&lt;&gt;")=0,"",SUMIFS($G$2:$G$421,$A$2:$A$421,"00000",$E$2:$E$421,E371))</f>
        <v>8.34</v>
      </c>
      <c r="N371" s="8" t="str">
        <f aca="false">IF(C371&lt;&gt;"County","Not rated",IF(K371="Not rated","Not rated",IF(OR(G371="",L371=""),"No data",IF(ABS(G371-L371)/L371&lt;Tolerance,"Similar",IF((G371&gt;L371)=(K371="Higher is better"),"Better","Worse")))))</f>
        <v>Better</v>
      </c>
      <c r="O371" s="8" t="str">
        <f aca="false">IF(C371="Nation","Not rated",IF(K371="Not rated","Not rated",IF(OR(G371="",M371=""),"No data",IF(ABS(G371-M371)/M371&lt;Tolerance,"Similar",IF((G371&gt;M371)=(K371="Higher is better"),"Better","Worse")))))</f>
        <v>Similar</v>
      </c>
    </row>
    <row r="372" customFormat="false" ht="15" hidden="false" customHeight="false" outlineLevel="0" collapsed="false">
      <c r="A372" s="7" t="s">
        <v>62</v>
      </c>
      <c r="B372" s="8" t="s">
        <v>63</v>
      </c>
      <c r="C372" s="8" t="s">
        <v>47</v>
      </c>
      <c r="D372" s="8" t="s">
        <v>156</v>
      </c>
      <c r="E372" s="8" t="s">
        <v>157</v>
      </c>
      <c r="F372" s="8" t="s">
        <v>158</v>
      </c>
      <c r="G372" s="10" t="n">
        <v>8.99</v>
      </c>
      <c r="H372" s="8" t="s">
        <v>68</v>
      </c>
      <c r="I372" s="8" t="s">
        <v>159</v>
      </c>
      <c r="J372" s="8" t="s">
        <v>160</v>
      </c>
      <c r="K372" s="8" t="s">
        <v>83</v>
      </c>
      <c r="L372" s="10" t="n">
        <f aca="false">IF(COUNTIFS($A$2:$A$421,"45000",$E$2:$E$421,E372,$G$2:$G$421,"&lt;&gt;")=0,"",SUMIFS($G$2:$G$421,$A$2:$A$421,"45000",$E$2:$E$421,E372))</f>
        <v>9.78</v>
      </c>
      <c r="M372" s="10" t="n">
        <f aca="false">IF(COUNTIFS($A$2:$A$421,"00000",$E$2:$E$421,E372,$G$2:$G$421,"&lt;&gt;")=0,"",SUMIFS($G$2:$G$421,$A$2:$A$421,"00000",$E$2:$E$421,E372))</f>
        <v>8.34</v>
      </c>
      <c r="N372" s="8" t="str">
        <f aca="false">IF(C372&lt;&gt;"County","Not rated",IF(K372="Not rated","Not rated",IF(OR(G372="",L372=""),"No data",IF(ABS(G372-L372)/L372&lt;Tolerance,"Similar",IF((G372&gt;L372)=(K372="Higher is better"),"Better","Worse")))))</f>
        <v>Better</v>
      </c>
      <c r="O372" s="8" t="str">
        <f aca="false">IF(C372="Nation","Not rated",IF(K372="Not rated","Not rated",IF(OR(G372="",M372=""),"No data",IF(ABS(G372-M372)/M372&lt;Tolerance,"Similar",IF((G372&gt;M372)=(K372="Higher is better"),"Better","Worse")))))</f>
        <v>Worse</v>
      </c>
    </row>
    <row r="373" customFormat="false" ht="15" hidden="false" customHeight="false" outlineLevel="0" collapsed="false">
      <c r="A373" s="7" t="s">
        <v>64</v>
      </c>
      <c r="B373" s="8" t="s">
        <v>65</v>
      </c>
      <c r="C373" s="8" t="s">
        <v>47</v>
      </c>
      <c r="D373" s="8" t="s">
        <v>156</v>
      </c>
      <c r="E373" s="8" t="s">
        <v>157</v>
      </c>
      <c r="F373" s="8" t="s">
        <v>158</v>
      </c>
      <c r="G373" s="10" t="n">
        <v>12.46</v>
      </c>
      <c r="H373" s="8" t="s">
        <v>68</v>
      </c>
      <c r="I373" s="8" t="s">
        <v>159</v>
      </c>
      <c r="J373" s="8" t="s">
        <v>160</v>
      </c>
      <c r="K373" s="8" t="s">
        <v>83</v>
      </c>
      <c r="L373" s="10" t="n">
        <f aca="false">IF(COUNTIFS($A$2:$A$421,"45000",$E$2:$E$421,E373,$G$2:$G$421,"&lt;&gt;")=0,"",SUMIFS($G$2:$G$421,$A$2:$A$421,"45000",$E$2:$E$421,E373))</f>
        <v>9.78</v>
      </c>
      <c r="M373" s="10" t="n">
        <f aca="false">IF(COUNTIFS($A$2:$A$421,"00000",$E$2:$E$421,E373,$G$2:$G$421,"&lt;&gt;")=0,"",SUMIFS($G$2:$G$421,$A$2:$A$421,"00000",$E$2:$E$421,E373))</f>
        <v>8.34</v>
      </c>
      <c r="N373" s="8" t="str">
        <f aca="false">IF(C373&lt;&gt;"County","Not rated",IF(K373="Not rated","Not rated",IF(OR(G373="",L373=""),"No data",IF(ABS(G373-L373)/L373&lt;Tolerance,"Similar",IF((G373&gt;L373)=(K373="Higher is better"),"Better","Worse")))))</f>
        <v>Worse</v>
      </c>
      <c r="O373" s="8" t="str">
        <f aca="false">IF(C373="Nation","Not rated",IF(K373="Not rated","Not rated",IF(OR(G373="",M373=""),"No data",IF(ABS(G373-M373)/M373&lt;Tolerance,"Similar",IF((G373&gt;M373)=(K373="Higher is better"),"Better","Worse")))))</f>
        <v>Worse</v>
      </c>
    </row>
    <row r="374" customFormat="false" ht="15" hidden="false" customHeight="false" outlineLevel="0" collapsed="false">
      <c r="A374" s="7" t="s">
        <v>32</v>
      </c>
      <c r="B374" s="8" t="s">
        <v>33</v>
      </c>
      <c r="C374" s="8" t="s">
        <v>34</v>
      </c>
      <c r="D374" s="8" t="s">
        <v>156</v>
      </c>
      <c r="E374" s="8" t="s">
        <v>161</v>
      </c>
      <c r="F374" s="8" t="s">
        <v>162</v>
      </c>
      <c r="G374" s="13" t="n">
        <v>5.671</v>
      </c>
      <c r="H374" s="8" t="s">
        <v>163</v>
      </c>
      <c r="I374" s="8" t="s">
        <v>164</v>
      </c>
      <c r="J374" s="8" t="s">
        <v>165</v>
      </c>
      <c r="K374" s="8" t="s">
        <v>83</v>
      </c>
      <c r="L374" s="13" t="n">
        <f aca="false">IF(COUNTIFS($A$2:$A$421,"45000",$E$2:$E$421,E374,$G$2:$G$421,"&lt;&gt;")=0,"",SUMIFS($G$2:$G$421,$A$2:$A$421,"45000",$E$2:$E$421,E374))</f>
        <v>6.913</v>
      </c>
      <c r="M374" s="13" t="n">
        <f aca="false">IF(COUNTIFS($A$2:$A$421,"00000",$E$2:$E$421,E374,$G$2:$G$421,"&lt;&gt;")=0,"",SUMIFS($G$2:$G$421,$A$2:$A$421,"00000",$E$2:$E$421,E374))</f>
        <v>5.671</v>
      </c>
      <c r="N374" s="8" t="str">
        <f aca="false">IF(C374&lt;&gt;"County","Not rated",IF(K374="Not rated","Not rated",IF(OR(G374="",L374=""),"No data",IF(ABS(G374-L374)/L374&lt;Tolerance,"Similar",IF((G374&gt;L374)=(K374="Higher is better"),"Better","Worse")))))</f>
        <v>Not rated</v>
      </c>
      <c r="O374" s="8" t="str">
        <f aca="false">IF(C374="Nation","Not rated",IF(K374="Not rated","Not rated",IF(OR(G374="",M374=""),"No data",IF(ABS(G374-M374)/M374&lt;Tolerance,"Similar",IF((G374&gt;M374)=(K374="Higher is better"),"Better","Worse")))))</f>
        <v>Not rated</v>
      </c>
    </row>
    <row r="375" customFormat="false" ht="15" hidden="false" customHeight="false" outlineLevel="0" collapsed="false">
      <c r="A375" s="7" t="s">
        <v>42</v>
      </c>
      <c r="B375" s="8" t="s">
        <v>43</v>
      </c>
      <c r="C375" s="8" t="s">
        <v>44</v>
      </c>
      <c r="D375" s="8" t="s">
        <v>156</v>
      </c>
      <c r="E375" s="8" t="s">
        <v>161</v>
      </c>
      <c r="F375" s="8" t="s">
        <v>162</v>
      </c>
      <c r="G375" s="13" t="n">
        <v>6.913</v>
      </c>
      <c r="H375" s="8" t="s">
        <v>163</v>
      </c>
      <c r="I375" s="8" t="s">
        <v>164</v>
      </c>
      <c r="J375" s="8" t="s">
        <v>165</v>
      </c>
      <c r="K375" s="8" t="s">
        <v>83</v>
      </c>
      <c r="L375" s="13" t="n">
        <f aca="false">IF(COUNTIFS($A$2:$A$421,"45000",$E$2:$E$421,E375,$G$2:$G$421,"&lt;&gt;")=0,"",SUMIFS($G$2:$G$421,$A$2:$A$421,"45000",$E$2:$E$421,E375))</f>
        <v>6.913</v>
      </c>
      <c r="M375" s="13" t="n">
        <f aca="false">IF(COUNTIFS($A$2:$A$421,"00000",$E$2:$E$421,E375,$G$2:$G$421,"&lt;&gt;")=0,"",SUMIFS($G$2:$G$421,$A$2:$A$421,"00000",$E$2:$E$421,E375))</f>
        <v>5.671</v>
      </c>
      <c r="N375" s="8" t="str">
        <f aca="false">IF(C375&lt;&gt;"County","Not rated",IF(K375="Not rated","Not rated",IF(OR(G375="",L375=""),"No data",IF(ABS(G375-L375)/L375&lt;Tolerance,"Similar",IF((G375&gt;L375)=(K375="Higher is better"),"Better","Worse")))))</f>
        <v>Not rated</v>
      </c>
      <c r="O375" s="8" t="str">
        <f aca="false">IF(C375="Nation","Not rated",IF(K375="Not rated","Not rated",IF(OR(G375="",M375=""),"No data",IF(ABS(G375-M375)/M375&lt;Tolerance,"Similar",IF((G375&gt;M375)=(K375="Higher is better"),"Better","Worse")))))</f>
        <v>Worse</v>
      </c>
    </row>
    <row r="376" customFormat="false" ht="15" hidden="false" customHeight="false" outlineLevel="0" collapsed="false">
      <c r="A376" s="7" t="s">
        <v>45</v>
      </c>
      <c r="B376" s="8" t="s">
        <v>46</v>
      </c>
      <c r="C376" s="8" t="s">
        <v>47</v>
      </c>
      <c r="D376" s="8" t="s">
        <v>156</v>
      </c>
      <c r="E376" s="8" t="s">
        <v>161</v>
      </c>
      <c r="F376" s="8" t="s">
        <v>162</v>
      </c>
      <c r="G376" s="13"/>
      <c r="H376" s="8" t="s">
        <v>163</v>
      </c>
      <c r="I376" s="8" t="s">
        <v>164</v>
      </c>
      <c r="J376" s="8" t="s">
        <v>165</v>
      </c>
      <c r="K376" s="8" t="s">
        <v>83</v>
      </c>
      <c r="L376" s="13" t="n">
        <f aca="false">IF(COUNTIFS($A$2:$A$421,"45000",$E$2:$E$421,E376,$G$2:$G$421,"&lt;&gt;")=0,"",SUMIFS($G$2:$G$421,$A$2:$A$421,"45000",$E$2:$E$421,E376))</f>
        <v>6.913</v>
      </c>
      <c r="M376" s="13" t="n">
        <f aca="false">IF(COUNTIFS($A$2:$A$421,"00000",$E$2:$E$421,E376,$G$2:$G$421,"&lt;&gt;")=0,"",SUMIFS($G$2:$G$421,$A$2:$A$421,"00000",$E$2:$E$421,E376))</f>
        <v>5.671</v>
      </c>
      <c r="N376" s="8" t="str">
        <f aca="false">IF(C376&lt;&gt;"County","Not rated",IF(K376="Not rated","Not rated",IF(OR(G376="",L376=""),"No data",IF(ABS(G376-L376)/L376&lt;Tolerance,"Similar",IF((G376&gt;L376)=(K376="Higher is better"),"Better","Worse")))))</f>
        <v>No data</v>
      </c>
      <c r="O376" s="8" t="str">
        <f aca="false">IF(C376="Nation","Not rated",IF(K376="Not rated","Not rated",IF(OR(G376="",M376=""),"No data",IF(ABS(G376-M376)/M376&lt;Tolerance,"Similar",IF((G376&gt;M376)=(K376="Higher is better"),"Better","Worse")))))</f>
        <v>No data</v>
      </c>
    </row>
    <row r="377" customFormat="false" ht="15" hidden="false" customHeight="false" outlineLevel="0" collapsed="false">
      <c r="A377" s="7" t="s">
        <v>48</v>
      </c>
      <c r="B377" s="8" t="s">
        <v>49</v>
      </c>
      <c r="C377" s="8" t="s">
        <v>47</v>
      </c>
      <c r="D377" s="8" t="s">
        <v>156</v>
      </c>
      <c r="E377" s="8" t="s">
        <v>161</v>
      </c>
      <c r="F377" s="8" t="s">
        <v>162</v>
      </c>
      <c r="G377" s="13" t="n">
        <v>7.24</v>
      </c>
      <c r="H377" s="8" t="s">
        <v>163</v>
      </c>
      <c r="I377" s="8" t="s">
        <v>164</v>
      </c>
      <c r="J377" s="8" t="s">
        <v>165</v>
      </c>
      <c r="K377" s="8" t="s">
        <v>83</v>
      </c>
      <c r="L377" s="13" t="n">
        <f aca="false">IF(COUNTIFS($A$2:$A$421,"45000",$E$2:$E$421,E377,$G$2:$G$421,"&lt;&gt;")=0,"",SUMIFS($G$2:$G$421,$A$2:$A$421,"45000",$E$2:$E$421,E377))</f>
        <v>6.913</v>
      </c>
      <c r="M377" s="13" t="n">
        <f aca="false">IF(COUNTIFS($A$2:$A$421,"00000",$E$2:$E$421,E377,$G$2:$G$421,"&lt;&gt;")=0,"",SUMIFS($G$2:$G$421,$A$2:$A$421,"00000",$E$2:$E$421,E377))</f>
        <v>5.671</v>
      </c>
      <c r="N377" s="8" t="str">
        <f aca="false">IF(C377&lt;&gt;"County","Not rated",IF(K377="Not rated","Not rated",IF(OR(G377="",L377=""),"No data",IF(ABS(G377-L377)/L377&lt;Tolerance,"Similar",IF((G377&gt;L377)=(K377="Higher is better"),"Better","Worse")))))</f>
        <v>Similar</v>
      </c>
      <c r="O377" s="8" t="str">
        <f aca="false">IF(C377="Nation","Not rated",IF(K377="Not rated","Not rated",IF(OR(G377="",M377=""),"No data",IF(ABS(G377-M377)/M377&lt;Tolerance,"Similar",IF((G377&gt;M377)=(K377="Higher is better"),"Better","Worse")))))</f>
        <v>Worse</v>
      </c>
    </row>
    <row r="378" customFormat="false" ht="15" hidden="false" customHeight="false" outlineLevel="0" collapsed="false">
      <c r="A378" s="7" t="s">
        <v>50</v>
      </c>
      <c r="B378" s="8" t="s">
        <v>51</v>
      </c>
      <c r="C378" s="8" t="s">
        <v>47</v>
      </c>
      <c r="D378" s="8" t="s">
        <v>156</v>
      </c>
      <c r="E378" s="8" t="s">
        <v>161</v>
      </c>
      <c r="F378" s="8" t="s">
        <v>162</v>
      </c>
      <c r="G378" s="13" t="n">
        <v>6.755</v>
      </c>
      <c r="H378" s="8" t="s">
        <v>163</v>
      </c>
      <c r="I378" s="8" t="s">
        <v>164</v>
      </c>
      <c r="J378" s="8" t="s">
        <v>165</v>
      </c>
      <c r="K378" s="8" t="s">
        <v>83</v>
      </c>
      <c r="L378" s="13" t="n">
        <f aca="false">IF(COUNTIFS($A$2:$A$421,"45000",$E$2:$E$421,E378,$G$2:$G$421,"&lt;&gt;")=0,"",SUMIFS($G$2:$G$421,$A$2:$A$421,"45000",$E$2:$E$421,E378))</f>
        <v>6.913</v>
      </c>
      <c r="M378" s="13" t="n">
        <f aca="false">IF(COUNTIFS($A$2:$A$421,"00000",$E$2:$E$421,E378,$G$2:$G$421,"&lt;&gt;")=0,"",SUMIFS($G$2:$G$421,$A$2:$A$421,"00000",$E$2:$E$421,E378))</f>
        <v>5.671</v>
      </c>
      <c r="N378" s="8" t="str">
        <f aca="false">IF(C378&lt;&gt;"County","Not rated",IF(K378="Not rated","Not rated",IF(OR(G378="",L378=""),"No data",IF(ABS(G378-L378)/L378&lt;Tolerance,"Similar",IF((G378&gt;L378)=(K378="Higher is better"),"Better","Worse")))))</f>
        <v>Similar</v>
      </c>
      <c r="O378" s="8" t="str">
        <f aca="false">IF(C378="Nation","Not rated",IF(K378="Not rated","Not rated",IF(OR(G378="",M378=""),"No data",IF(ABS(G378-M378)/M378&lt;Tolerance,"Similar",IF((G378&gt;M378)=(K378="Higher is better"),"Better","Worse")))))</f>
        <v>Worse</v>
      </c>
    </row>
    <row r="379" customFormat="false" ht="15" hidden="false" customHeight="false" outlineLevel="0" collapsed="false">
      <c r="A379" s="7" t="s">
        <v>52</v>
      </c>
      <c r="B379" s="8" t="s">
        <v>53</v>
      </c>
      <c r="C379" s="8" t="s">
        <v>47</v>
      </c>
      <c r="D379" s="8" t="s">
        <v>156</v>
      </c>
      <c r="E379" s="8" t="s">
        <v>161</v>
      </c>
      <c r="F379" s="8" t="s">
        <v>162</v>
      </c>
      <c r="G379" s="13" t="n">
        <v>5.846</v>
      </c>
      <c r="H379" s="8" t="s">
        <v>163</v>
      </c>
      <c r="I379" s="8" t="s">
        <v>164</v>
      </c>
      <c r="J379" s="8" t="s">
        <v>165</v>
      </c>
      <c r="K379" s="8" t="s">
        <v>83</v>
      </c>
      <c r="L379" s="13" t="n">
        <f aca="false">IF(COUNTIFS($A$2:$A$421,"45000",$E$2:$E$421,E379,$G$2:$G$421,"&lt;&gt;")=0,"",SUMIFS($G$2:$G$421,$A$2:$A$421,"45000",$E$2:$E$421,E379))</f>
        <v>6.913</v>
      </c>
      <c r="M379" s="13" t="n">
        <f aca="false">IF(COUNTIFS($A$2:$A$421,"00000",$E$2:$E$421,E379,$G$2:$G$421,"&lt;&gt;")=0,"",SUMIFS($G$2:$G$421,$A$2:$A$421,"00000",$E$2:$E$421,E379))</f>
        <v>5.671</v>
      </c>
      <c r="N379" s="8" t="str">
        <f aca="false">IF(C379&lt;&gt;"County","Not rated",IF(K379="Not rated","Not rated",IF(OR(G379="",L379=""),"No data",IF(ABS(G379-L379)/L379&lt;Tolerance,"Similar",IF((G379&gt;L379)=(K379="Higher is better"),"Better","Worse")))))</f>
        <v>Better</v>
      </c>
      <c r="O379" s="8" t="str">
        <f aca="false">IF(C379="Nation","Not rated",IF(K379="Not rated","Not rated",IF(OR(G379="",M379=""),"No data",IF(ABS(G379-M379)/M379&lt;Tolerance,"Similar",IF((G379&gt;M379)=(K379="Higher is better"),"Better","Worse")))))</f>
        <v>Similar</v>
      </c>
    </row>
    <row r="380" customFormat="false" ht="15" hidden="false" customHeight="false" outlineLevel="0" collapsed="false">
      <c r="A380" s="7" t="s">
        <v>54</v>
      </c>
      <c r="B380" s="8" t="s">
        <v>55</v>
      </c>
      <c r="C380" s="8" t="s">
        <v>47</v>
      </c>
      <c r="D380" s="8" t="s">
        <v>156</v>
      </c>
      <c r="E380" s="8" t="s">
        <v>161</v>
      </c>
      <c r="F380" s="8" t="s">
        <v>162</v>
      </c>
      <c r="G380" s="13" t="n">
        <v>8.868</v>
      </c>
      <c r="H380" s="8" t="s">
        <v>163</v>
      </c>
      <c r="I380" s="8" t="s">
        <v>164</v>
      </c>
      <c r="J380" s="8" t="s">
        <v>165</v>
      </c>
      <c r="K380" s="8" t="s">
        <v>83</v>
      </c>
      <c r="L380" s="13" t="n">
        <f aca="false">IF(COUNTIFS($A$2:$A$421,"45000",$E$2:$E$421,E380,$G$2:$G$421,"&lt;&gt;")=0,"",SUMIFS($G$2:$G$421,$A$2:$A$421,"45000",$E$2:$E$421,E380))</f>
        <v>6.913</v>
      </c>
      <c r="M380" s="13" t="n">
        <f aca="false">IF(COUNTIFS($A$2:$A$421,"00000",$E$2:$E$421,E380,$G$2:$G$421,"&lt;&gt;")=0,"",SUMIFS($G$2:$G$421,$A$2:$A$421,"00000",$E$2:$E$421,E380))</f>
        <v>5.671</v>
      </c>
      <c r="N380" s="8" t="str">
        <f aca="false">IF(C380&lt;&gt;"County","Not rated",IF(K380="Not rated","Not rated",IF(OR(G380="",L380=""),"No data",IF(ABS(G380-L380)/L380&lt;Tolerance,"Similar",IF((G380&gt;L380)=(K380="Higher is better"),"Better","Worse")))))</f>
        <v>Worse</v>
      </c>
      <c r="O380" s="8" t="str">
        <f aca="false">IF(C380="Nation","Not rated",IF(K380="Not rated","Not rated",IF(OR(G380="",M380=""),"No data",IF(ABS(G380-M380)/M380&lt;Tolerance,"Similar",IF((G380&gt;M380)=(K380="Higher is better"),"Better","Worse")))))</f>
        <v>Worse</v>
      </c>
    </row>
    <row r="381" customFormat="false" ht="15" hidden="false" customHeight="false" outlineLevel="0" collapsed="false">
      <c r="A381" s="7" t="s">
        <v>56</v>
      </c>
      <c r="B381" s="8" t="s">
        <v>57</v>
      </c>
      <c r="C381" s="8" t="s">
        <v>47</v>
      </c>
      <c r="D381" s="8" t="s">
        <v>156</v>
      </c>
      <c r="E381" s="8" t="s">
        <v>161</v>
      </c>
      <c r="F381" s="8" t="s">
        <v>162</v>
      </c>
      <c r="G381" s="13" t="n">
        <v>7.498</v>
      </c>
      <c r="H381" s="8" t="s">
        <v>163</v>
      </c>
      <c r="I381" s="8" t="s">
        <v>164</v>
      </c>
      <c r="J381" s="8" t="s">
        <v>165</v>
      </c>
      <c r="K381" s="8" t="s">
        <v>83</v>
      </c>
      <c r="L381" s="13" t="n">
        <f aca="false">IF(COUNTIFS($A$2:$A$421,"45000",$E$2:$E$421,E381,$G$2:$G$421,"&lt;&gt;")=0,"",SUMIFS($G$2:$G$421,$A$2:$A$421,"45000",$E$2:$E$421,E381))</f>
        <v>6.913</v>
      </c>
      <c r="M381" s="13" t="n">
        <f aca="false">IF(COUNTIFS($A$2:$A$421,"00000",$E$2:$E$421,E381,$G$2:$G$421,"&lt;&gt;")=0,"",SUMIFS($G$2:$G$421,$A$2:$A$421,"00000",$E$2:$E$421,E381))</f>
        <v>5.671</v>
      </c>
      <c r="N381" s="8" t="str">
        <f aca="false">IF(C381&lt;&gt;"County","Not rated",IF(K381="Not rated","Not rated",IF(OR(G381="",L381=""),"No data",IF(ABS(G381-L381)/L381&lt;Tolerance,"Similar",IF((G381&gt;L381)=(K381="Higher is better"),"Better","Worse")))))</f>
        <v>Worse</v>
      </c>
      <c r="O381" s="8" t="str">
        <f aca="false">IF(C381="Nation","Not rated",IF(K381="Not rated","Not rated",IF(OR(G381="",M381=""),"No data",IF(ABS(G381-M381)/M381&lt;Tolerance,"Similar",IF((G381&gt;M381)=(K381="Higher is better"),"Better","Worse")))))</f>
        <v>Worse</v>
      </c>
    </row>
    <row r="382" customFormat="false" ht="15" hidden="false" customHeight="false" outlineLevel="0" collapsed="false">
      <c r="A382" s="7" t="s">
        <v>58</v>
      </c>
      <c r="B382" s="8" t="s">
        <v>59</v>
      </c>
      <c r="C382" s="8" t="s">
        <v>47</v>
      </c>
      <c r="D382" s="8" t="s">
        <v>156</v>
      </c>
      <c r="E382" s="8" t="s">
        <v>161</v>
      </c>
      <c r="F382" s="8" t="s">
        <v>162</v>
      </c>
      <c r="G382" s="13" t="n">
        <v>8.128</v>
      </c>
      <c r="H382" s="8" t="s">
        <v>163</v>
      </c>
      <c r="I382" s="8" t="s">
        <v>164</v>
      </c>
      <c r="J382" s="8" t="s">
        <v>165</v>
      </c>
      <c r="K382" s="8" t="s">
        <v>83</v>
      </c>
      <c r="L382" s="13" t="n">
        <f aca="false">IF(COUNTIFS($A$2:$A$421,"45000",$E$2:$E$421,E382,$G$2:$G$421,"&lt;&gt;")=0,"",SUMIFS($G$2:$G$421,$A$2:$A$421,"45000",$E$2:$E$421,E382))</f>
        <v>6.913</v>
      </c>
      <c r="M382" s="13" t="n">
        <f aca="false">IF(COUNTIFS($A$2:$A$421,"00000",$E$2:$E$421,E382,$G$2:$G$421,"&lt;&gt;")=0,"",SUMIFS($G$2:$G$421,$A$2:$A$421,"00000",$E$2:$E$421,E382))</f>
        <v>5.671</v>
      </c>
      <c r="N382" s="8" t="str">
        <f aca="false">IF(C382&lt;&gt;"County","Not rated",IF(K382="Not rated","Not rated",IF(OR(G382="",L382=""),"No data",IF(ABS(G382-L382)/L382&lt;Tolerance,"Similar",IF((G382&gt;L382)=(K382="Higher is better"),"Better","Worse")))))</f>
        <v>Worse</v>
      </c>
      <c r="O382" s="8" t="str">
        <f aca="false">IF(C382="Nation","Not rated",IF(K382="Not rated","Not rated",IF(OR(G382="",M382=""),"No data",IF(ABS(G382-M382)/M382&lt;Tolerance,"Similar",IF((G382&gt;M382)=(K382="Higher is better"),"Better","Worse")))))</f>
        <v>Worse</v>
      </c>
    </row>
    <row r="383" customFormat="false" ht="15" hidden="false" customHeight="false" outlineLevel="0" collapsed="false">
      <c r="A383" s="7" t="s">
        <v>60</v>
      </c>
      <c r="B383" s="8" t="s">
        <v>61</v>
      </c>
      <c r="C383" s="8" t="s">
        <v>47</v>
      </c>
      <c r="D383" s="8" t="s">
        <v>156</v>
      </c>
      <c r="E383" s="8" t="s">
        <v>161</v>
      </c>
      <c r="F383" s="8" t="s">
        <v>162</v>
      </c>
      <c r="G383" s="13" t="n">
        <v>5.36</v>
      </c>
      <c r="H383" s="8" t="s">
        <v>163</v>
      </c>
      <c r="I383" s="8" t="s">
        <v>164</v>
      </c>
      <c r="J383" s="8" t="s">
        <v>165</v>
      </c>
      <c r="K383" s="8" t="s">
        <v>83</v>
      </c>
      <c r="L383" s="13" t="n">
        <f aca="false">IF(COUNTIFS($A$2:$A$421,"45000",$E$2:$E$421,E383,$G$2:$G$421,"&lt;&gt;")=0,"",SUMIFS($G$2:$G$421,$A$2:$A$421,"45000",$E$2:$E$421,E383))</f>
        <v>6.913</v>
      </c>
      <c r="M383" s="13" t="n">
        <f aca="false">IF(COUNTIFS($A$2:$A$421,"00000",$E$2:$E$421,E383,$G$2:$G$421,"&lt;&gt;")=0,"",SUMIFS($G$2:$G$421,$A$2:$A$421,"00000",$E$2:$E$421,E383))</f>
        <v>5.671</v>
      </c>
      <c r="N383" s="8" t="str">
        <f aca="false">IF(C383&lt;&gt;"County","Not rated",IF(K383="Not rated","Not rated",IF(OR(G383="",L383=""),"No data",IF(ABS(G383-L383)/L383&lt;Tolerance,"Similar",IF((G383&gt;L383)=(K383="Higher is better"),"Better","Worse")))))</f>
        <v>Better</v>
      </c>
      <c r="O383" s="8" t="str">
        <f aca="false">IF(C383="Nation","Not rated",IF(K383="Not rated","Not rated",IF(OR(G383="",M383=""),"No data",IF(ABS(G383-M383)/M383&lt;Tolerance,"Similar",IF((G383&gt;M383)=(K383="Higher is better"),"Better","Worse")))))</f>
        <v>Better</v>
      </c>
    </row>
    <row r="384" customFormat="false" ht="15" hidden="false" customHeight="false" outlineLevel="0" collapsed="false">
      <c r="A384" s="7" t="s">
        <v>62</v>
      </c>
      <c r="B384" s="8" t="s">
        <v>63</v>
      </c>
      <c r="C384" s="8" t="s">
        <v>47</v>
      </c>
      <c r="D384" s="8" t="s">
        <v>156</v>
      </c>
      <c r="E384" s="8" t="s">
        <v>161</v>
      </c>
      <c r="F384" s="8" t="s">
        <v>162</v>
      </c>
      <c r="G384" s="13" t="n">
        <v>5.714</v>
      </c>
      <c r="H384" s="8" t="s">
        <v>163</v>
      </c>
      <c r="I384" s="8" t="s">
        <v>164</v>
      </c>
      <c r="J384" s="8" t="s">
        <v>165</v>
      </c>
      <c r="K384" s="8" t="s">
        <v>83</v>
      </c>
      <c r="L384" s="13" t="n">
        <f aca="false">IF(COUNTIFS($A$2:$A$421,"45000",$E$2:$E$421,E384,$G$2:$G$421,"&lt;&gt;")=0,"",SUMIFS($G$2:$G$421,$A$2:$A$421,"45000",$E$2:$E$421,E384))</f>
        <v>6.913</v>
      </c>
      <c r="M384" s="13" t="n">
        <f aca="false">IF(COUNTIFS($A$2:$A$421,"00000",$E$2:$E$421,E384,$G$2:$G$421,"&lt;&gt;")=0,"",SUMIFS($G$2:$G$421,$A$2:$A$421,"00000",$E$2:$E$421,E384))</f>
        <v>5.671</v>
      </c>
      <c r="N384" s="8" t="str">
        <f aca="false">IF(C384&lt;&gt;"County","Not rated",IF(K384="Not rated","Not rated",IF(OR(G384="",L384=""),"No data",IF(ABS(G384-L384)/L384&lt;Tolerance,"Similar",IF((G384&gt;L384)=(K384="Higher is better"),"Better","Worse")))))</f>
        <v>Better</v>
      </c>
      <c r="O384" s="8" t="str">
        <f aca="false">IF(C384="Nation","Not rated",IF(K384="Not rated","Not rated",IF(OR(G384="",M384=""),"No data",IF(ABS(G384-M384)/M384&lt;Tolerance,"Similar",IF((G384&gt;M384)=(K384="Higher is better"),"Better","Worse")))))</f>
        <v>Similar</v>
      </c>
    </row>
    <row r="385" customFormat="false" ht="15" hidden="false" customHeight="false" outlineLevel="0" collapsed="false">
      <c r="A385" s="7" t="s">
        <v>64</v>
      </c>
      <c r="B385" s="8" t="s">
        <v>65</v>
      </c>
      <c r="C385" s="8" t="s">
        <v>47</v>
      </c>
      <c r="D385" s="8" t="s">
        <v>156</v>
      </c>
      <c r="E385" s="8" t="s">
        <v>161</v>
      </c>
      <c r="F385" s="8" t="s">
        <v>162</v>
      </c>
      <c r="G385" s="13"/>
      <c r="H385" s="8" t="s">
        <v>163</v>
      </c>
      <c r="I385" s="8" t="s">
        <v>164</v>
      </c>
      <c r="J385" s="8" t="s">
        <v>165</v>
      </c>
      <c r="K385" s="8" t="s">
        <v>83</v>
      </c>
      <c r="L385" s="13" t="n">
        <f aca="false">IF(COUNTIFS($A$2:$A$421,"45000",$E$2:$E$421,E385,$G$2:$G$421,"&lt;&gt;")=0,"",SUMIFS($G$2:$G$421,$A$2:$A$421,"45000",$E$2:$E$421,E385))</f>
        <v>6.913</v>
      </c>
      <c r="M385" s="13" t="n">
        <f aca="false">IF(COUNTIFS($A$2:$A$421,"00000",$E$2:$E$421,E385,$G$2:$G$421,"&lt;&gt;")=0,"",SUMIFS($G$2:$G$421,$A$2:$A$421,"00000",$E$2:$E$421,E385))</f>
        <v>5.671</v>
      </c>
      <c r="N385" s="8" t="str">
        <f aca="false">IF(C385&lt;&gt;"County","Not rated",IF(K385="Not rated","Not rated",IF(OR(G385="",L385=""),"No data",IF(ABS(G385-L385)/L385&lt;Tolerance,"Similar",IF((G385&gt;L385)=(K385="Higher is better"),"Better","Worse")))))</f>
        <v>No data</v>
      </c>
      <c r="O385" s="8" t="str">
        <f aca="false">IF(C385="Nation","Not rated",IF(K385="Not rated","Not rated",IF(OR(G385="",M385=""),"No data",IF(ABS(G385-M385)/M385&lt;Tolerance,"Similar",IF((G385&gt;M385)=(K385="Higher is better"),"Better","Worse")))))</f>
        <v>No data</v>
      </c>
    </row>
    <row r="386" customFormat="false" ht="15" hidden="false" customHeight="false" outlineLevel="0" collapsed="false">
      <c r="A386" s="7" t="s">
        <v>32</v>
      </c>
      <c r="B386" s="8" t="s">
        <v>33</v>
      </c>
      <c r="C386" s="8" t="s">
        <v>34</v>
      </c>
      <c r="D386" s="8" t="s">
        <v>156</v>
      </c>
      <c r="E386" s="8" t="s">
        <v>166</v>
      </c>
      <c r="F386" s="8" t="s">
        <v>167</v>
      </c>
      <c r="G386" s="13" t="n">
        <v>16.58</v>
      </c>
      <c r="H386" s="8" t="s">
        <v>168</v>
      </c>
      <c r="I386" s="8" t="s">
        <v>159</v>
      </c>
      <c r="J386" s="8" t="s">
        <v>139</v>
      </c>
      <c r="K386" s="8" t="s">
        <v>83</v>
      </c>
      <c r="L386" s="13" t="n">
        <f aca="false">IF(COUNTIFS($A$2:$A$421,"45000",$E$2:$E$421,E386,$G$2:$G$421,"&lt;&gt;")=0,"",SUMIFS($G$2:$G$421,$A$2:$A$421,"45000",$E$2:$E$421,E386))</f>
        <v>20.496</v>
      </c>
      <c r="M386" s="13" t="n">
        <f aca="false">IF(COUNTIFS($A$2:$A$421,"00000",$E$2:$E$421,E386,$G$2:$G$421,"&lt;&gt;")=0,"",SUMIFS($G$2:$G$421,$A$2:$A$421,"00000",$E$2:$E$421,E386))</f>
        <v>16.58</v>
      </c>
      <c r="N386" s="8" t="str">
        <f aca="false">IF(C386&lt;&gt;"County","Not rated",IF(K386="Not rated","Not rated",IF(OR(G386="",L386=""),"No data",IF(ABS(G386-L386)/L386&lt;Tolerance,"Similar",IF((G386&gt;L386)=(K386="Higher is better"),"Better","Worse")))))</f>
        <v>Not rated</v>
      </c>
      <c r="O386" s="8" t="str">
        <f aca="false">IF(C386="Nation","Not rated",IF(K386="Not rated","Not rated",IF(OR(G386="",M386=""),"No data",IF(ABS(G386-M386)/M386&lt;Tolerance,"Similar",IF((G386&gt;M386)=(K386="Higher is better"),"Better","Worse")))))</f>
        <v>Not rated</v>
      </c>
    </row>
    <row r="387" customFormat="false" ht="15" hidden="false" customHeight="false" outlineLevel="0" collapsed="false">
      <c r="A387" s="7" t="s">
        <v>42</v>
      </c>
      <c r="B387" s="8" t="s">
        <v>43</v>
      </c>
      <c r="C387" s="8" t="s">
        <v>44</v>
      </c>
      <c r="D387" s="8" t="s">
        <v>156</v>
      </c>
      <c r="E387" s="8" t="s">
        <v>166</v>
      </c>
      <c r="F387" s="8" t="s">
        <v>167</v>
      </c>
      <c r="G387" s="13" t="n">
        <v>20.496</v>
      </c>
      <c r="H387" s="8" t="s">
        <v>168</v>
      </c>
      <c r="I387" s="8" t="s">
        <v>159</v>
      </c>
      <c r="J387" s="8" t="s">
        <v>139</v>
      </c>
      <c r="K387" s="8" t="s">
        <v>83</v>
      </c>
      <c r="L387" s="13" t="n">
        <f aca="false">IF(COUNTIFS($A$2:$A$421,"45000",$E$2:$E$421,E387,$G$2:$G$421,"&lt;&gt;")=0,"",SUMIFS($G$2:$G$421,$A$2:$A$421,"45000",$E$2:$E$421,E387))</f>
        <v>20.496</v>
      </c>
      <c r="M387" s="13" t="n">
        <f aca="false">IF(COUNTIFS($A$2:$A$421,"00000",$E$2:$E$421,E387,$G$2:$G$421,"&lt;&gt;")=0,"",SUMIFS($G$2:$G$421,$A$2:$A$421,"00000",$E$2:$E$421,E387))</f>
        <v>16.58</v>
      </c>
      <c r="N387" s="8" t="str">
        <f aca="false">IF(C387&lt;&gt;"County","Not rated",IF(K387="Not rated","Not rated",IF(OR(G387="",L387=""),"No data",IF(ABS(G387-L387)/L387&lt;Tolerance,"Similar",IF((G387&gt;L387)=(K387="Higher is better"),"Better","Worse")))))</f>
        <v>Not rated</v>
      </c>
      <c r="O387" s="8" t="str">
        <f aca="false">IF(C387="Nation","Not rated",IF(K387="Not rated","Not rated",IF(OR(G387="",M387=""),"No data",IF(ABS(G387-M387)/M387&lt;Tolerance,"Similar",IF((G387&gt;M387)=(K387="Higher is better"),"Better","Worse")))))</f>
        <v>Worse</v>
      </c>
    </row>
    <row r="388" customFormat="false" ht="15" hidden="false" customHeight="false" outlineLevel="0" collapsed="false">
      <c r="A388" s="7" t="s">
        <v>45</v>
      </c>
      <c r="B388" s="8" t="s">
        <v>46</v>
      </c>
      <c r="C388" s="8" t="s">
        <v>47</v>
      </c>
      <c r="D388" s="8" t="s">
        <v>156</v>
      </c>
      <c r="E388" s="8" t="s">
        <v>166</v>
      </c>
      <c r="F388" s="8" t="s">
        <v>167</v>
      </c>
      <c r="G388" s="13" t="n">
        <v>18.841</v>
      </c>
      <c r="H388" s="8" t="s">
        <v>168</v>
      </c>
      <c r="I388" s="8" t="s">
        <v>159</v>
      </c>
      <c r="J388" s="8" t="s">
        <v>139</v>
      </c>
      <c r="K388" s="8" t="s">
        <v>83</v>
      </c>
      <c r="L388" s="13" t="n">
        <f aca="false">IF(COUNTIFS($A$2:$A$421,"45000",$E$2:$E$421,E388,$G$2:$G$421,"&lt;&gt;")=0,"",SUMIFS($G$2:$G$421,$A$2:$A$421,"45000",$E$2:$E$421,E388))</f>
        <v>20.496</v>
      </c>
      <c r="M388" s="13" t="n">
        <f aca="false">IF(COUNTIFS($A$2:$A$421,"00000",$E$2:$E$421,E388,$G$2:$G$421,"&lt;&gt;")=0,"",SUMIFS($G$2:$G$421,$A$2:$A$421,"00000",$E$2:$E$421,E388))</f>
        <v>16.58</v>
      </c>
      <c r="N388" s="8" t="str">
        <f aca="false">IF(C388&lt;&gt;"County","Not rated",IF(K388="Not rated","Not rated",IF(OR(G388="",L388=""),"No data",IF(ABS(G388-L388)/L388&lt;Tolerance,"Similar",IF((G388&gt;L388)=(K388="Higher is better"),"Better","Worse")))))</f>
        <v>Better</v>
      </c>
      <c r="O388" s="8" t="str">
        <f aca="false">IF(C388="Nation","Not rated",IF(K388="Not rated","Not rated",IF(OR(G388="",M388=""),"No data",IF(ABS(G388-M388)/M388&lt;Tolerance,"Similar",IF((G388&gt;M388)=(K388="Higher is better"),"Better","Worse")))))</f>
        <v>Worse</v>
      </c>
    </row>
    <row r="389" customFormat="false" ht="15" hidden="false" customHeight="false" outlineLevel="0" collapsed="false">
      <c r="A389" s="7" t="s">
        <v>48</v>
      </c>
      <c r="B389" s="8" t="s">
        <v>49</v>
      </c>
      <c r="C389" s="8" t="s">
        <v>47</v>
      </c>
      <c r="D389" s="8" t="s">
        <v>156</v>
      </c>
      <c r="E389" s="8" t="s">
        <v>166</v>
      </c>
      <c r="F389" s="8" t="s">
        <v>167</v>
      </c>
      <c r="G389" s="13" t="n">
        <v>23.878</v>
      </c>
      <c r="H389" s="8" t="s">
        <v>168</v>
      </c>
      <c r="I389" s="8" t="s">
        <v>159</v>
      </c>
      <c r="J389" s="8" t="s">
        <v>139</v>
      </c>
      <c r="K389" s="8" t="s">
        <v>83</v>
      </c>
      <c r="L389" s="13" t="n">
        <f aca="false">IF(COUNTIFS($A$2:$A$421,"45000",$E$2:$E$421,E389,$G$2:$G$421,"&lt;&gt;")=0,"",SUMIFS($G$2:$G$421,$A$2:$A$421,"45000",$E$2:$E$421,E389))</f>
        <v>20.496</v>
      </c>
      <c r="M389" s="13" t="n">
        <f aca="false">IF(COUNTIFS($A$2:$A$421,"00000",$E$2:$E$421,E389,$G$2:$G$421,"&lt;&gt;")=0,"",SUMIFS($G$2:$G$421,$A$2:$A$421,"00000",$E$2:$E$421,E389))</f>
        <v>16.58</v>
      </c>
      <c r="N389" s="8" t="str">
        <f aca="false">IF(C389&lt;&gt;"County","Not rated",IF(K389="Not rated","Not rated",IF(OR(G389="",L389=""),"No data",IF(ABS(G389-L389)/L389&lt;Tolerance,"Similar",IF((G389&gt;L389)=(K389="Higher is better"),"Better","Worse")))))</f>
        <v>Worse</v>
      </c>
      <c r="O389" s="8" t="str">
        <f aca="false">IF(C389="Nation","Not rated",IF(K389="Not rated","Not rated",IF(OR(G389="",M389=""),"No data",IF(ABS(G389-M389)/M389&lt;Tolerance,"Similar",IF((G389&gt;M389)=(K389="Higher is better"),"Better","Worse")))))</f>
        <v>Worse</v>
      </c>
    </row>
    <row r="390" customFormat="false" ht="15" hidden="false" customHeight="false" outlineLevel="0" collapsed="false">
      <c r="A390" s="7" t="s">
        <v>50</v>
      </c>
      <c r="B390" s="8" t="s">
        <v>51</v>
      </c>
      <c r="C390" s="8" t="s">
        <v>47</v>
      </c>
      <c r="D390" s="8" t="s">
        <v>156</v>
      </c>
      <c r="E390" s="8" t="s">
        <v>166</v>
      </c>
      <c r="F390" s="8" t="s">
        <v>167</v>
      </c>
      <c r="G390" s="13" t="n">
        <v>32.497</v>
      </c>
      <c r="H390" s="8" t="s">
        <v>168</v>
      </c>
      <c r="I390" s="8" t="s">
        <v>159</v>
      </c>
      <c r="J390" s="8" t="s">
        <v>139</v>
      </c>
      <c r="K390" s="8" t="s">
        <v>83</v>
      </c>
      <c r="L390" s="13" t="n">
        <f aca="false">IF(COUNTIFS($A$2:$A$421,"45000",$E$2:$E$421,E390,$G$2:$G$421,"&lt;&gt;")=0,"",SUMIFS($G$2:$G$421,$A$2:$A$421,"45000",$E$2:$E$421,E390))</f>
        <v>20.496</v>
      </c>
      <c r="M390" s="13" t="n">
        <f aca="false">IF(COUNTIFS($A$2:$A$421,"00000",$E$2:$E$421,E390,$G$2:$G$421,"&lt;&gt;")=0,"",SUMIFS($G$2:$G$421,$A$2:$A$421,"00000",$E$2:$E$421,E390))</f>
        <v>16.58</v>
      </c>
      <c r="N390" s="8" t="str">
        <f aca="false">IF(C390&lt;&gt;"County","Not rated",IF(K390="Not rated","Not rated",IF(OR(G390="",L390=""),"No data",IF(ABS(G390-L390)/L390&lt;Tolerance,"Similar",IF((G390&gt;L390)=(K390="Higher is better"),"Better","Worse")))))</f>
        <v>Worse</v>
      </c>
      <c r="O390" s="8" t="str">
        <f aca="false">IF(C390="Nation","Not rated",IF(K390="Not rated","Not rated",IF(OR(G390="",M390=""),"No data",IF(ABS(G390-M390)/M390&lt;Tolerance,"Similar",IF((G390&gt;M390)=(K390="Higher is better"),"Better","Worse")))))</f>
        <v>Worse</v>
      </c>
    </row>
    <row r="391" customFormat="false" ht="15" hidden="false" customHeight="false" outlineLevel="0" collapsed="false">
      <c r="A391" s="7" t="s">
        <v>52</v>
      </c>
      <c r="B391" s="8" t="s">
        <v>53</v>
      </c>
      <c r="C391" s="8" t="s">
        <v>47</v>
      </c>
      <c r="D391" s="8" t="s">
        <v>156</v>
      </c>
      <c r="E391" s="8" t="s">
        <v>166</v>
      </c>
      <c r="F391" s="8" t="s">
        <v>167</v>
      </c>
      <c r="G391" s="13" t="n">
        <v>17.529</v>
      </c>
      <c r="H391" s="8" t="s">
        <v>168</v>
      </c>
      <c r="I391" s="8" t="s">
        <v>159</v>
      </c>
      <c r="J391" s="8" t="s">
        <v>139</v>
      </c>
      <c r="K391" s="8" t="s">
        <v>83</v>
      </c>
      <c r="L391" s="13" t="n">
        <f aca="false">IF(COUNTIFS($A$2:$A$421,"45000",$E$2:$E$421,E391,$G$2:$G$421,"&lt;&gt;")=0,"",SUMIFS($G$2:$G$421,$A$2:$A$421,"45000",$E$2:$E$421,E391))</f>
        <v>20.496</v>
      </c>
      <c r="M391" s="13" t="n">
        <f aca="false">IF(COUNTIFS($A$2:$A$421,"00000",$E$2:$E$421,E391,$G$2:$G$421,"&lt;&gt;")=0,"",SUMIFS($G$2:$G$421,$A$2:$A$421,"00000",$E$2:$E$421,E391))</f>
        <v>16.58</v>
      </c>
      <c r="N391" s="8" t="str">
        <f aca="false">IF(C391&lt;&gt;"County","Not rated",IF(K391="Not rated","Not rated",IF(OR(G391="",L391=""),"No data",IF(ABS(G391-L391)/L391&lt;Tolerance,"Similar",IF((G391&gt;L391)=(K391="Higher is better"),"Better","Worse")))))</f>
        <v>Better</v>
      </c>
      <c r="O391" s="8" t="str">
        <f aca="false">IF(C391="Nation","Not rated",IF(K391="Not rated","Not rated",IF(OR(G391="",M391=""),"No data",IF(ABS(G391-M391)/M391&lt;Tolerance,"Similar",IF((G391&gt;M391)=(K391="Higher is better"),"Better","Worse")))))</f>
        <v>Worse</v>
      </c>
    </row>
    <row r="392" customFormat="false" ht="15" hidden="false" customHeight="false" outlineLevel="0" collapsed="false">
      <c r="A392" s="7" t="s">
        <v>54</v>
      </c>
      <c r="B392" s="8" t="s">
        <v>55</v>
      </c>
      <c r="C392" s="8" t="s">
        <v>47</v>
      </c>
      <c r="D392" s="8" t="s">
        <v>156</v>
      </c>
      <c r="E392" s="8" t="s">
        <v>166</v>
      </c>
      <c r="F392" s="8" t="s">
        <v>167</v>
      </c>
      <c r="G392" s="13" t="n">
        <v>25.913</v>
      </c>
      <c r="H392" s="8" t="s">
        <v>168</v>
      </c>
      <c r="I392" s="8" t="s">
        <v>159</v>
      </c>
      <c r="J392" s="8" t="s">
        <v>139</v>
      </c>
      <c r="K392" s="8" t="s">
        <v>83</v>
      </c>
      <c r="L392" s="13" t="n">
        <f aca="false">IF(COUNTIFS($A$2:$A$421,"45000",$E$2:$E$421,E392,$G$2:$G$421,"&lt;&gt;")=0,"",SUMIFS($G$2:$G$421,$A$2:$A$421,"45000",$E$2:$E$421,E392))</f>
        <v>20.496</v>
      </c>
      <c r="M392" s="13" t="n">
        <f aca="false">IF(COUNTIFS($A$2:$A$421,"00000",$E$2:$E$421,E392,$G$2:$G$421,"&lt;&gt;")=0,"",SUMIFS($G$2:$G$421,$A$2:$A$421,"00000",$E$2:$E$421,E392))</f>
        <v>16.58</v>
      </c>
      <c r="N392" s="8" t="str">
        <f aca="false">IF(C392&lt;&gt;"County","Not rated",IF(K392="Not rated","Not rated",IF(OR(G392="",L392=""),"No data",IF(ABS(G392-L392)/L392&lt;Tolerance,"Similar",IF((G392&gt;L392)=(K392="Higher is better"),"Better","Worse")))))</f>
        <v>Worse</v>
      </c>
      <c r="O392" s="8" t="str">
        <f aca="false">IF(C392="Nation","Not rated",IF(K392="Not rated","Not rated",IF(OR(G392="",M392=""),"No data",IF(ABS(G392-M392)/M392&lt;Tolerance,"Similar",IF((G392&gt;M392)=(K392="Higher is better"),"Better","Worse")))))</f>
        <v>Worse</v>
      </c>
    </row>
    <row r="393" customFormat="false" ht="15" hidden="false" customHeight="false" outlineLevel="0" collapsed="false">
      <c r="A393" s="7" t="s">
        <v>56</v>
      </c>
      <c r="B393" s="8" t="s">
        <v>57</v>
      </c>
      <c r="C393" s="8" t="s">
        <v>47</v>
      </c>
      <c r="D393" s="8" t="s">
        <v>156</v>
      </c>
      <c r="E393" s="8" t="s">
        <v>166</v>
      </c>
      <c r="F393" s="8" t="s">
        <v>167</v>
      </c>
      <c r="G393" s="13" t="n">
        <v>33.972</v>
      </c>
      <c r="H393" s="8" t="s">
        <v>168</v>
      </c>
      <c r="I393" s="8" t="s">
        <v>159</v>
      </c>
      <c r="J393" s="8" t="s">
        <v>139</v>
      </c>
      <c r="K393" s="8" t="s">
        <v>83</v>
      </c>
      <c r="L393" s="13" t="n">
        <f aca="false">IF(COUNTIFS($A$2:$A$421,"45000",$E$2:$E$421,E393,$G$2:$G$421,"&lt;&gt;")=0,"",SUMIFS($G$2:$G$421,$A$2:$A$421,"45000",$E$2:$E$421,E393))</f>
        <v>20.496</v>
      </c>
      <c r="M393" s="13" t="n">
        <f aca="false">IF(COUNTIFS($A$2:$A$421,"00000",$E$2:$E$421,E393,$G$2:$G$421,"&lt;&gt;")=0,"",SUMIFS($G$2:$G$421,$A$2:$A$421,"00000",$E$2:$E$421,E393))</f>
        <v>16.58</v>
      </c>
      <c r="N393" s="8" t="str">
        <f aca="false">IF(C393&lt;&gt;"County","Not rated",IF(K393="Not rated","Not rated",IF(OR(G393="",L393=""),"No data",IF(ABS(G393-L393)/L393&lt;Tolerance,"Similar",IF((G393&gt;L393)=(K393="Higher is better"),"Better","Worse")))))</f>
        <v>Worse</v>
      </c>
      <c r="O393" s="8" t="str">
        <f aca="false">IF(C393="Nation","Not rated",IF(K393="Not rated","Not rated",IF(OR(G393="",M393=""),"No data",IF(ABS(G393-M393)/M393&lt;Tolerance,"Similar",IF((G393&gt;M393)=(K393="Higher is better"),"Better","Worse")))))</f>
        <v>Worse</v>
      </c>
    </row>
    <row r="394" customFormat="false" ht="15" hidden="false" customHeight="false" outlineLevel="0" collapsed="false">
      <c r="A394" s="7" t="s">
        <v>58</v>
      </c>
      <c r="B394" s="8" t="s">
        <v>59</v>
      </c>
      <c r="C394" s="8" t="s">
        <v>47</v>
      </c>
      <c r="D394" s="8" t="s">
        <v>156</v>
      </c>
      <c r="E394" s="8" t="s">
        <v>166</v>
      </c>
      <c r="F394" s="8" t="s">
        <v>167</v>
      </c>
      <c r="G394" s="13" t="n">
        <v>27.406</v>
      </c>
      <c r="H394" s="8" t="s">
        <v>168</v>
      </c>
      <c r="I394" s="8" t="s">
        <v>159</v>
      </c>
      <c r="J394" s="8" t="s">
        <v>139</v>
      </c>
      <c r="K394" s="8" t="s">
        <v>83</v>
      </c>
      <c r="L394" s="13" t="n">
        <f aca="false">IF(COUNTIFS($A$2:$A$421,"45000",$E$2:$E$421,E394,$G$2:$G$421,"&lt;&gt;")=0,"",SUMIFS($G$2:$G$421,$A$2:$A$421,"45000",$E$2:$E$421,E394))</f>
        <v>20.496</v>
      </c>
      <c r="M394" s="13" t="n">
        <f aca="false">IF(COUNTIFS($A$2:$A$421,"00000",$E$2:$E$421,E394,$G$2:$G$421,"&lt;&gt;")=0,"",SUMIFS($G$2:$G$421,$A$2:$A$421,"00000",$E$2:$E$421,E394))</f>
        <v>16.58</v>
      </c>
      <c r="N394" s="8" t="str">
        <f aca="false">IF(C394&lt;&gt;"County","Not rated",IF(K394="Not rated","Not rated",IF(OR(G394="",L394=""),"No data",IF(ABS(G394-L394)/L394&lt;Tolerance,"Similar",IF((G394&gt;L394)=(K394="Higher is better"),"Better","Worse")))))</f>
        <v>Worse</v>
      </c>
      <c r="O394" s="8" t="str">
        <f aca="false">IF(C394="Nation","Not rated",IF(K394="Not rated","Not rated",IF(OR(G394="",M394=""),"No data",IF(ABS(G394-M394)/M394&lt;Tolerance,"Similar",IF((G394&gt;M394)=(K394="Higher is better"),"Better","Worse")))))</f>
        <v>Worse</v>
      </c>
    </row>
    <row r="395" customFormat="false" ht="15" hidden="false" customHeight="false" outlineLevel="0" collapsed="false">
      <c r="A395" s="7" t="s">
        <v>60</v>
      </c>
      <c r="B395" s="8" t="s">
        <v>61</v>
      </c>
      <c r="C395" s="8" t="s">
        <v>47</v>
      </c>
      <c r="D395" s="8" t="s">
        <v>156</v>
      </c>
      <c r="E395" s="8" t="s">
        <v>166</v>
      </c>
      <c r="F395" s="8" t="s">
        <v>167</v>
      </c>
      <c r="G395" s="13" t="n">
        <v>14.039</v>
      </c>
      <c r="H395" s="8" t="s">
        <v>168</v>
      </c>
      <c r="I395" s="8" t="s">
        <v>159</v>
      </c>
      <c r="J395" s="8" t="s">
        <v>139</v>
      </c>
      <c r="K395" s="8" t="s">
        <v>83</v>
      </c>
      <c r="L395" s="13" t="n">
        <f aca="false">IF(COUNTIFS($A$2:$A$421,"45000",$E$2:$E$421,E395,$G$2:$G$421,"&lt;&gt;")=0,"",SUMIFS($G$2:$G$421,$A$2:$A$421,"45000",$E$2:$E$421,E395))</f>
        <v>20.496</v>
      </c>
      <c r="M395" s="13" t="n">
        <f aca="false">IF(COUNTIFS($A$2:$A$421,"00000",$E$2:$E$421,E395,$G$2:$G$421,"&lt;&gt;")=0,"",SUMIFS($G$2:$G$421,$A$2:$A$421,"00000",$E$2:$E$421,E395))</f>
        <v>16.58</v>
      </c>
      <c r="N395" s="8" t="str">
        <f aca="false">IF(C395&lt;&gt;"County","Not rated",IF(K395="Not rated","Not rated",IF(OR(G395="",L395=""),"No data",IF(ABS(G395-L395)/L395&lt;Tolerance,"Similar",IF((G395&gt;L395)=(K395="Higher is better"),"Better","Worse")))))</f>
        <v>Better</v>
      </c>
      <c r="O395" s="8" t="str">
        <f aca="false">IF(C395="Nation","Not rated",IF(K395="Not rated","Not rated",IF(OR(G395="",M395=""),"No data",IF(ABS(G395-M395)/M395&lt;Tolerance,"Similar",IF((G395&gt;M395)=(K395="Higher is better"),"Better","Worse")))))</f>
        <v>Better</v>
      </c>
    </row>
    <row r="396" customFormat="false" ht="15" hidden="false" customHeight="false" outlineLevel="0" collapsed="false">
      <c r="A396" s="7" t="s">
        <v>62</v>
      </c>
      <c r="B396" s="8" t="s">
        <v>63</v>
      </c>
      <c r="C396" s="8" t="s">
        <v>47</v>
      </c>
      <c r="D396" s="8" t="s">
        <v>156</v>
      </c>
      <c r="E396" s="8" t="s">
        <v>166</v>
      </c>
      <c r="F396" s="8" t="s">
        <v>167</v>
      </c>
      <c r="G396" s="13" t="n">
        <v>20.18</v>
      </c>
      <c r="H396" s="8" t="s">
        <v>168</v>
      </c>
      <c r="I396" s="8" t="s">
        <v>159</v>
      </c>
      <c r="J396" s="8" t="s">
        <v>139</v>
      </c>
      <c r="K396" s="8" t="s">
        <v>83</v>
      </c>
      <c r="L396" s="13" t="n">
        <f aca="false">IF(COUNTIFS($A$2:$A$421,"45000",$E$2:$E$421,E396,$G$2:$G$421,"&lt;&gt;")=0,"",SUMIFS($G$2:$G$421,$A$2:$A$421,"45000",$E$2:$E$421,E396))</f>
        <v>20.496</v>
      </c>
      <c r="M396" s="13" t="n">
        <f aca="false">IF(COUNTIFS($A$2:$A$421,"00000",$E$2:$E$421,E396,$G$2:$G$421,"&lt;&gt;")=0,"",SUMIFS($G$2:$G$421,$A$2:$A$421,"00000",$E$2:$E$421,E396))</f>
        <v>16.58</v>
      </c>
      <c r="N396" s="8" t="str">
        <f aca="false">IF(C396&lt;&gt;"County","Not rated",IF(K396="Not rated","Not rated",IF(OR(G396="",L396=""),"No data",IF(ABS(G396-L396)/L396&lt;Tolerance,"Similar",IF((G396&gt;L396)=(K396="Higher is better"),"Better","Worse")))))</f>
        <v>Similar</v>
      </c>
      <c r="O396" s="8" t="str">
        <f aca="false">IF(C396="Nation","Not rated",IF(K396="Not rated","Not rated",IF(OR(G396="",M396=""),"No data",IF(ABS(G396-M396)/M396&lt;Tolerance,"Similar",IF((G396&gt;M396)=(K396="Higher is better"),"Better","Worse")))))</f>
        <v>Worse</v>
      </c>
    </row>
    <row r="397" customFormat="false" ht="15" hidden="false" customHeight="false" outlineLevel="0" collapsed="false">
      <c r="A397" s="7" t="s">
        <v>64</v>
      </c>
      <c r="B397" s="8" t="s">
        <v>65</v>
      </c>
      <c r="C397" s="8" t="s">
        <v>47</v>
      </c>
      <c r="D397" s="8" t="s">
        <v>156</v>
      </c>
      <c r="E397" s="8" t="s">
        <v>166</v>
      </c>
      <c r="F397" s="8" t="s">
        <v>167</v>
      </c>
      <c r="G397" s="13" t="n">
        <v>34.443</v>
      </c>
      <c r="H397" s="8" t="s">
        <v>168</v>
      </c>
      <c r="I397" s="8" t="s">
        <v>159</v>
      </c>
      <c r="J397" s="8" t="s">
        <v>139</v>
      </c>
      <c r="K397" s="8" t="s">
        <v>83</v>
      </c>
      <c r="L397" s="13" t="n">
        <f aca="false">IF(COUNTIFS($A$2:$A$421,"45000",$E$2:$E$421,E397,$G$2:$G$421,"&lt;&gt;")=0,"",SUMIFS($G$2:$G$421,$A$2:$A$421,"45000",$E$2:$E$421,E397))</f>
        <v>20.496</v>
      </c>
      <c r="M397" s="13" t="n">
        <f aca="false">IF(COUNTIFS($A$2:$A$421,"00000",$E$2:$E$421,E397,$G$2:$G$421,"&lt;&gt;")=0,"",SUMIFS($G$2:$G$421,$A$2:$A$421,"00000",$E$2:$E$421,E397))</f>
        <v>16.58</v>
      </c>
      <c r="N397" s="8" t="str">
        <f aca="false">IF(C397&lt;&gt;"County","Not rated",IF(K397="Not rated","Not rated",IF(OR(G397="",L397=""),"No data",IF(ABS(G397-L397)/L397&lt;Tolerance,"Similar",IF((G397&gt;L397)=(K397="Higher is better"),"Better","Worse")))))</f>
        <v>Worse</v>
      </c>
      <c r="O397" s="8" t="str">
        <f aca="false">IF(C397="Nation","Not rated",IF(K397="Not rated","Not rated",IF(OR(G397="",M397=""),"No data",IF(ABS(G397-M397)/M397&lt;Tolerance,"Similar",IF((G397&gt;M397)=(K397="Higher is better"),"Better","Worse")))))</f>
        <v>Worse</v>
      </c>
    </row>
    <row r="398" customFormat="false" ht="15" hidden="false" customHeight="false" outlineLevel="0" collapsed="false">
      <c r="A398" s="7" t="s">
        <v>32</v>
      </c>
      <c r="B398" s="8" t="s">
        <v>33</v>
      </c>
      <c r="C398" s="8" t="s">
        <v>34</v>
      </c>
      <c r="D398" s="8" t="s">
        <v>156</v>
      </c>
      <c r="E398" s="8" t="s">
        <v>169</v>
      </c>
      <c r="F398" s="8" t="s">
        <v>170</v>
      </c>
      <c r="G398" s="13" t="n">
        <v>50.646</v>
      </c>
      <c r="H398" s="8" t="s">
        <v>171</v>
      </c>
      <c r="I398" s="8" t="s">
        <v>172</v>
      </c>
      <c r="J398" s="8" t="s">
        <v>139</v>
      </c>
      <c r="K398" s="8" t="s">
        <v>83</v>
      </c>
      <c r="L398" s="13" t="n">
        <f aca="false">IF(COUNTIFS($A$2:$A$421,"45000",$E$2:$E$421,E398,$G$2:$G$421,"&lt;&gt;")=0,"",SUMIFS($G$2:$G$421,$A$2:$A$421,"45000",$E$2:$E$421,E398))</f>
        <v>66.018</v>
      </c>
      <c r="M398" s="13" t="n">
        <f aca="false">IF(COUNTIFS($A$2:$A$421,"00000",$E$2:$E$421,E398,$G$2:$G$421,"&lt;&gt;")=0,"",SUMIFS($G$2:$G$421,$A$2:$A$421,"00000",$E$2:$E$421,E398))</f>
        <v>50.646</v>
      </c>
      <c r="N398" s="8" t="str">
        <f aca="false">IF(C398&lt;&gt;"County","Not rated",IF(K398="Not rated","Not rated",IF(OR(G398="",L398=""),"No data",IF(ABS(G398-L398)/L398&lt;Tolerance,"Similar",IF((G398&gt;L398)=(K398="Higher is better"),"Better","Worse")))))</f>
        <v>Not rated</v>
      </c>
      <c r="O398" s="8" t="str">
        <f aca="false">IF(C398="Nation","Not rated",IF(K398="Not rated","Not rated",IF(OR(G398="",M398=""),"No data",IF(ABS(G398-M398)/M398&lt;Tolerance,"Similar",IF((G398&gt;M398)=(K398="Higher is better"),"Better","Worse")))))</f>
        <v>Not rated</v>
      </c>
    </row>
    <row r="399" customFormat="false" ht="15" hidden="false" customHeight="false" outlineLevel="0" collapsed="false">
      <c r="A399" s="7" t="s">
        <v>42</v>
      </c>
      <c r="B399" s="8" t="s">
        <v>43</v>
      </c>
      <c r="C399" s="8" t="s">
        <v>44</v>
      </c>
      <c r="D399" s="8" t="s">
        <v>156</v>
      </c>
      <c r="E399" s="8" t="s">
        <v>169</v>
      </c>
      <c r="F399" s="8" t="s">
        <v>170</v>
      </c>
      <c r="G399" s="13" t="n">
        <v>66.018</v>
      </c>
      <c r="H399" s="8" t="s">
        <v>171</v>
      </c>
      <c r="I399" s="8" t="s">
        <v>172</v>
      </c>
      <c r="J399" s="8" t="s">
        <v>139</v>
      </c>
      <c r="K399" s="8" t="s">
        <v>83</v>
      </c>
      <c r="L399" s="13" t="n">
        <f aca="false">IF(COUNTIFS($A$2:$A$421,"45000",$E$2:$E$421,E399,$G$2:$G$421,"&lt;&gt;")=0,"",SUMIFS($G$2:$G$421,$A$2:$A$421,"45000",$E$2:$E$421,E399))</f>
        <v>66.018</v>
      </c>
      <c r="M399" s="13" t="n">
        <f aca="false">IF(COUNTIFS($A$2:$A$421,"00000",$E$2:$E$421,E399,$G$2:$G$421,"&lt;&gt;")=0,"",SUMIFS($G$2:$G$421,$A$2:$A$421,"00000",$E$2:$E$421,E399))</f>
        <v>50.646</v>
      </c>
      <c r="N399" s="8" t="str">
        <f aca="false">IF(C399&lt;&gt;"County","Not rated",IF(K399="Not rated","Not rated",IF(OR(G399="",L399=""),"No data",IF(ABS(G399-L399)/L399&lt;Tolerance,"Similar",IF((G399&gt;L399)=(K399="Higher is better"),"Better","Worse")))))</f>
        <v>Not rated</v>
      </c>
      <c r="O399" s="8" t="str">
        <f aca="false">IF(C399="Nation","Not rated",IF(K399="Not rated","Not rated",IF(OR(G399="",M399=""),"No data",IF(ABS(G399-M399)/M399&lt;Tolerance,"Similar",IF((G399&gt;M399)=(K399="Higher is better"),"Better","Worse")))))</f>
        <v>Worse</v>
      </c>
    </row>
    <row r="400" customFormat="false" ht="15" hidden="false" customHeight="false" outlineLevel="0" collapsed="false">
      <c r="A400" s="7" t="s">
        <v>45</v>
      </c>
      <c r="B400" s="8" t="s">
        <v>46</v>
      </c>
      <c r="C400" s="8" t="s">
        <v>47</v>
      </c>
      <c r="D400" s="8" t="s">
        <v>156</v>
      </c>
      <c r="E400" s="8" t="s">
        <v>169</v>
      </c>
      <c r="F400" s="8" t="s">
        <v>170</v>
      </c>
      <c r="G400" s="13" t="n">
        <v>85.814</v>
      </c>
      <c r="H400" s="8" t="s">
        <v>171</v>
      </c>
      <c r="I400" s="8" t="s">
        <v>172</v>
      </c>
      <c r="J400" s="8" t="s">
        <v>139</v>
      </c>
      <c r="K400" s="8" t="s">
        <v>83</v>
      </c>
      <c r="L400" s="13" t="n">
        <f aca="false">IF(COUNTIFS($A$2:$A$421,"45000",$E$2:$E$421,E400,$G$2:$G$421,"&lt;&gt;")=0,"",SUMIFS($G$2:$G$421,$A$2:$A$421,"45000",$E$2:$E$421,E400))</f>
        <v>66.018</v>
      </c>
      <c r="M400" s="13" t="n">
        <f aca="false">IF(COUNTIFS($A$2:$A$421,"00000",$E$2:$E$421,E400,$G$2:$G$421,"&lt;&gt;")=0,"",SUMIFS($G$2:$G$421,$A$2:$A$421,"00000",$E$2:$E$421,E400))</f>
        <v>50.646</v>
      </c>
      <c r="N400" s="8" t="str">
        <f aca="false">IF(C400&lt;&gt;"County","Not rated",IF(K400="Not rated","Not rated",IF(OR(G400="",L400=""),"No data",IF(ABS(G400-L400)/L400&lt;Tolerance,"Similar",IF((G400&gt;L400)=(K400="Higher is better"),"Better","Worse")))))</f>
        <v>Worse</v>
      </c>
      <c r="O400" s="8" t="str">
        <f aca="false">IF(C400="Nation","Not rated",IF(K400="Not rated","Not rated",IF(OR(G400="",M400=""),"No data",IF(ABS(G400-M400)/M400&lt;Tolerance,"Similar",IF((G400&gt;M400)=(K400="Higher is better"),"Better","Worse")))))</f>
        <v>Worse</v>
      </c>
    </row>
    <row r="401" customFormat="false" ht="15" hidden="false" customHeight="false" outlineLevel="0" collapsed="false">
      <c r="A401" s="7" t="s">
        <v>48</v>
      </c>
      <c r="B401" s="8" t="s">
        <v>49</v>
      </c>
      <c r="C401" s="8" t="s">
        <v>47</v>
      </c>
      <c r="D401" s="8" t="s">
        <v>156</v>
      </c>
      <c r="E401" s="8" t="s">
        <v>169</v>
      </c>
      <c r="F401" s="8" t="s">
        <v>170</v>
      </c>
      <c r="G401" s="13" t="n">
        <v>60.82</v>
      </c>
      <c r="H401" s="8" t="s">
        <v>171</v>
      </c>
      <c r="I401" s="8" t="s">
        <v>172</v>
      </c>
      <c r="J401" s="8" t="s">
        <v>139</v>
      </c>
      <c r="K401" s="8" t="s">
        <v>83</v>
      </c>
      <c r="L401" s="13" t="n">
        <f aca="false">IF(COUNTIFS($A$2:$A$421,"45000",$E$2:$E$421,E401,$G$2:$G$421,"&lt;&gt;")=0,"",SUMIFS($G$2:$G$421,$A$2:$A$421,"45000",$E$2:$E$421,E401))</f>
        <v>66.018</v>
      </c>
      <c r="M401" s="13" t="n">
        <f aca="false">IF(COUNTIFS($A$2:$A$421,"00000",$E$2:$E$421,E401,$G$2:$G$421,"&lt;&gt;")=0,"",SUMIFS($G$2:$G$421,$A$2:$A$421,"00000",$E$2:$E$421,E401))</f>
        <v>50.646</v>
      </c>
      <c r="N401" s="8" t="str">
        <f aca="false">IF(C401&lt;&gt;"County","Not rated",IF(K401="Not rated","Not rated",IF(OR(G401="",L401=""),"No data",IF(ABS(G401-L401)/L401&lt;Tolerance,"Similar",IF((G401&gt;L401)=(K401="Higher is better"),"Better","Worse")))))</f>
        <v>Better</v>
      </c>
      <c r="O401" s="8" t="str">
        <f aca="false">IF(C401="Nation","Not rated",IF(K401="Not rated","Not rated",IF(OR(G401="",M401=""),"No data",IF(ABS(G401-M401)/M401&lt;Tolerance,"Similar",IF((G401&gt;M401)=(K401="Higher is better"),"Better","Worse")))))</f>
        <v>Worse</v>
      </c>
    </row>
    <row r="402" customFormat="false" ht="15" hidden="false" customHeight="false" outlineLevel="0" collapsed="false">
      <c r="A402" s="7" t="s">
        <v>50</v>
      </c>
      <c r="B402" s="8" t="s">
        <v>51</v>
      </c>
      <c r="C402" s="8" t="s">
        <v>47</v>
      </c>
      <c r="D402" s="8" t="s">
        <v>156</v>
      </c>
      <c r="E402" s="8" t="s">
        <v>169</v>
      </c>
      <c r="F402" s="8" t="s">
        <v>170</v>
      </c>
      <c r="G402" s="13" t="n">
        <v>71.926</v>
      </c>
      <c r="H402" s="8" t="s">
        <v>171</v>
      </c>
      <c r="I402" s="8" t="s">
        <v>172</v>
      </c>
      <c r="J402" s="8" t="s">
        <v>139</v>
      </c>
      <c r="K402" s="8" t="s">
        <v>83</v>
      </c>
      <c r="L402" s="13" t="n">
        <f aca="false">IF(COUNTIFS($A$2:$A$421,"45000",$E$2:$E$421,E402,$G$2:$G$421,"&lt;&gt;")=0,"",SUMIFS($G$2:$G$421,$A$2:$A$421,"45000",$E$2:$E$421,E402))</f>
        <v>66.018</v>
      </c>
      <c r="M402" s="13" t="n">
        <f aca="false">IF(COUNTIFS($A$2:$A$421,"00000",$E$2:$E$421,E402,$G$2:$G$421,"&lt;&gt;")=0,"",SUMIFS($G$2:$G$421,$A$2:$A$421,"00000",$E$2:$E$421,E402))</f>
        <v>50.646</v>
      </c>
      <c r="N402" s="8" t="str">
        <f aca="false">IF(C402&lt;&gt;"County","Not rated",IF(K402="Not rated","Not rated",IF(OR(G402="",L402=""),"No data",IF(ABS(G402-L402)/L402&lt;Tolerance,"Similar",IF((G402&gt;L402)=(K402="Higher is better"),"Better","Worse")))))</f>
        <v>Worse</v>
      </c>
      <c r="O402" s="8" t="str">
        <f aca="false">IF(C402="Nation","Not rated",IF(K402="Not rated","Not rated",IF(OR(G402="",M402=""),"No data",IF(ABS(G402-M402)/M402&lt;Tolerance,"Similar",IF((G402&gt;M402)=(K402="Higher is better"),"Better","Worse")))))</f>
        <v>Worse</v>
      </c>
    </row>
    <row r="403" customFormat="false" ht="15" hidden="false" customHeight="false" outlineLevel="0" collapsed="false">
      <c r="A403" s="7" t="s">
        <v>52</v>
      </c>
      <c r="B403" s="8" t="s">
        <v>53</v>
      </c>
      <c r="C403" s="8" t="s">
        <v>47</v>
      </c>
      <c r="D403" s="8" t="s">
        <v>156</v>
      </c>
      <c r="E403" s="8" t="s">
        <v>169</v>
      </c>
      <c r="F403" s="8" t="s">
        <v>170</v>
      </c>
      <c r="G403" s="13" t="n">
        <v>55.834</v>
      </c>
      <c r="H403" s="8" t="s">
        <v>171</v>
      </c>
      <c r="I403" s="8" t="s">
        <v>172</v>
      </c>
      <c r="J403" s="8" t="s">
        <v>139</v>
      </c>
      <c r="K403" s="8" t="s">
        <v>83</v>
      </c>
      <c r="L403" s="13" t="n">
        <f aca="false">IF(COUNTIFS($A$2:$A$421,"45000",$E$2:$E$421,E403,$G$2:$G$421,"&lt;&gt;")=0,"",SUMIFS($G$2:$G$421,$A$2:$A$421,"45000",$E$2:$E$421,E403))</f>
        <v>66.018</v>
      </c>
      <c r="M403" s="13" t="n">
        <f aca="false">IF(COUNTIFS($A$2:$A$421,"00000",$E$2:$E$421,E403,$G$2:$G$421,"&lt;&gt;")=0,"",SUMIFS($G$2:$G$421,$A$2:$A$421,"00000",$E$2:$E$421,E403))</f>
        <v>50.646</v>
      </c>
      <c r="N403" s="8" t="str">
        <f aca="false">IF(C403&lt;&gt;"County","Not rated",IF(K403="Not rated","Not rated",IF(OR(G403="",L403=""),"No data",IF(ABS(G403-L403)/L403&lt;Tolerance,"Similar",IF((G403&gt;L403)=(K403="Higher is better"),"Better","Worse")))))</f>
        <v>Better</v>
      </c>
      <c r="O403" s="8" t="str">
        <f aca="false">IF(C403="Nation","Not rated",IF(K403="Not rated","Not rated",IF(OR(G403="",M403=""),"No data",IF(ABS(G403-M403)/M403&lt;Tolerance,"Similar",IF((G403&gt;M403)=(K403="Higher is better"),"Better","Worse")))))</f>
        <v>Worse</v>
      </c>
    </row>
    <row r="404" customFormat="false" ht="15" hidden="false" customHeight="false" outlineLevel="0" collapsed="false">
      <c r="A404" s="7" t="s">
        <v>54</v>
      </c>
      <c r="B404" s="8" t="s">
        <v>55</v>
      </c>
      <c r="C404" s="8" t="s">
        <v>47</v>
      </c>
      <c r="D404" s="8" t="s">
        <v>156</v>
      </c>
      <c r="E404" s="8" t="s">
        <v>169</v>
      </c>
      <c r="F404" s="8" t="s">
        <v>170</v>
      </c>
      <c r="G404" s="13" t="n">
        <v>58.325</v>
      </c>
      <c r="H404" s="8" t="s">
        <v>171</v>
      </c>
      <c r="I404" s="8" t="s">
        <v>172</v>
      </c>
      <c r="J404" s="8" t="s">
        <v>139</v>
      </c>
      <c r="K404" s="8" t="s">
        <v>83</v>
      </c>
      <c r="L404" s="13" t="n">
        <f aca="false">IF(COUNTIFS($A$2:$A$421,"45000",$E$2:$E$421,E404,$G$2:$G$421,"&lt;&gt;")=0,"",SUMIFS($G$2:$G$421,$A$2:$A$421,"45000",$E$2:$E$421,E404))</f>
        <v>66.018</v>
      </c>
      <c r="M404" s="13" t="n">
        <f aca="false">IF(COUNTIFS($A$2:$A$421,"00000",$E$2:$E$421,E404,$G$2:$G$421,"&lt;&gt;")=0,"",SUMIFS($G$2:$G$421,$A$2:$A$421,"00000",$E$2:$E$421,E404))</f>
        <v>50.646</v>
      </c>
      <c r="N404" s="8" t="str">
        <f aca="false">IF(C404&lt;&gt;"County","Not rated",IF(K404="Not rated","Not rated",IF(OR(G404="",L404=""),"No data",IF(ABS(G404-L404)/L404&lt;Tolerance,"Similar",IF((G404&gt;L404)=(K404="Higher is better"),"Better","Worse")))))</f>
        <v>Better</v>
      </c>
      <c r="O404" s="8" t="str">
        <f aca="false">IF(C404="Nation","Not rated",IF(K404="Not rated","Not rated",IF(OR(G404="",M404=""),"No data",IF(ABS(G404-M404)/M404&lt;Tolerance,"Similar",IF((G404&gt;M404)=(K404="Higher is better"),"Better","Worse")))))</f>
        <v>Worse</v>
      </c>
    </row>
    <row r="405" customFormat="false" ht="15" hidden="false" customHeight="false" outlineLevel="0" collapsed="false">
      <c r="A405" s="7" t="s">
        <v>56</v>
      </c>
      <c r="B405" s="8" t="s">
        <v>57</v>
      </c>
      <c r="C405" s="8" t="s">
        <v>47</v>
      </c>
      <c r="D405" s="8" t="s">
        <v>156</v>
      </c>
      <c r="E405" s="8" t="s">
        <v>169</v>
      </c>
      <c r="F405" s="8" t="s">
        <v>170</v>
      </c>
      <c r="G405" s="13" t="n">
        <v>72.745</v>
      </c>
      <c r="H405" s="8" t="s">
        <v>171</v>
      </c>
      <c r="I405" s="8" t="s">
        <v>172</v>
      </c>
      <c r="J405" s="8" t="s">
        <v>139</v>
      </c>
      <c r="K405" s="8" t="s">
        <v>83</v>
      </c>
      <c r="L405" s="13" t="n">
        <f aca="false">IF(COUNTIFS($A$2:$A$421,"45000",$E$2:$E$421,E405,$G$2:$G$421,"&lt;&gt;")=0,"",SUMIFS($G$2:$G$421,$A$2:$A$421,"45000",$E$2:$E$421,E405))</f>
        <v>66.018</v>
      </c>
      <c r="M405" s="13" t="n">
        <f aca="false">IF(COUNTIFS($A$2:$A$421,"00000",$E$2:$E$421,E405,$G$2:$G$421,"&lt;&gt;")=0,"",SUMIFS($G$2:$G$421,$A$2:$A$421,"00000",$E$2:$E$421,E405))</f>
        <v>50.646</v>
      </c>
      <c r="N405" s="8" t="str">
        <f aca="false">IF(C405&lt;&gt;"County","Not rated",IF(K405="Not rated","Not rated",IF(OR(G405="",L405=""),"No data",IF(ABS(G405-L405)/L405&lt;Tolerance,"Similar",IF((G405&gt;L405)=(K405="Higher is better"),"Better","Worse")))))</f>
        <v>Worse</v>
      </c>
      <c r="O405" s="8" t="str">
        <f aca="false">IF(C405="Nation","Not rated",IF(K405="Not rated","Not rated",IF(OR(G405="",M405=""),"No data",IF(ABS(G405-M405)/M405&lt;Tolerance,"Similar",IF((G405&gt;M405)=(K405="Higher is better"),"Better","Worse")))))</f>
        <v>Worse</v>
      </c>
    </row>
    <row r="406" customFormat="false" ht="15" hidden="false" customHeight="false" outlineLevel="0" collapsed="false">
      <c r="A406" s="7" t="s">
        <v>58</v>
      </c>
      <c r="B406" s="8" t="s">
        <v>59</v>
      </c>
      <c r="C406" s="8" t="s">
        <v>47</v>
      </c>
      <c r="D406" s="8" t="s">
        <v>156</v>
      </c>
      <c r="E406" s="8" t="s">
        <v>169</v>
      </c>
      <c r="F406" s="8" t="s">
        <v>170</v>
      </c>
      <c r="G406" s="13" t="n">
        <v>68.81</v>
      </c>
      <c r="H406" s="8" t="s">
        <v>171</v>
      </c>
      <c r="I406" s="8" t="s">
        <v>172</v>
      </c>
      <c r="J406" s="8" t="s">
        <v>139</v>
      </c>
      <c r="K406" s="8" t="s">
        <v>83</v>
      </c>
      <c r="L406" s="13" t="n">
        <f aca="false">IF(COUNTIFS($A$2:$A$421,"45000",$E$2:$E$421,E406,$G$2:$G$421,"&lt;&gt;")=0,"",SUMIFS($G$2:$G$421,$A$2:$A$421,"45000",$E$2:$E$421,E406))</f>
        <v>66.018</v>
      </c>
      <c r="M406" s="13" t="n">
        <f aca="false">IF(COUNTIFS($A$2:$A$421,"00000",$E$2:$E$421,E406,$G$2:$G$421,"&lt;&gt;")=0,"",SUMIFS($G$2:$G$421,$A$2:$A$421,"00000",$E$2:$E$421,E406))</f>
        <v>50.646</v>
      </c>
      <c r="N406" s="8" t="str">
        <f aca="false">IF(C406&lt;&gt;"County","Not rated",IF(K406="Not rated","Not rated",IF(OR(G406="",L406=""),"No data",IF(ABS(G406-L406)/L406&lt;Tolerance,"Similar",IF((G406&gt;L406)=(K406="Higher is better"),"Better","Worse")))))</f>
        <v>Similar</v>
      </c>
      <c r="O406" s="8" t="str">
        <f aca="false">IF(C406="Nation","Not rated",IF(K406="Not rated","Not rated",IF(OR(G406="",M406=""),"No data",IF(ABS(G406-M406)/M406&lt;Tolerance,"Similar",IF((G406&gt;M406)=(K406="Higher is better"),"Better","Worse")))))</f>
        <v>Worse</v>
      </c>
    </row>
    <row r="407" customFormat="false" ht="15" hidden="false" customHeight="false" outlineLevel="0" collapsed="false">
      <c r="A407" s="7" t="s">
        <v>60</v>
      </c>
      <c r="B407" s="8" t="s">
        <v>61</v>
      </c>
      <c r="C407" s="8" t="s">
        <v>47</v>
      </c>
      <c r="D407" s="8" t="s">
        <v>156</v>
      </c>
      <c r="E407" s="8" t="s">
        <v>169</v>
      </c>
      <c r="F407" s="8" t="s">
        <v>170</v>
      </c>
      <c r="G407" s="13" t="n">
        <v>45.447</v>
      </c>
      <c r="H407" s="8" t="s">
        <v>171</v>
      </c>
      <c r="I407" s="8" t="s">
        <v>172</v>
      </c>
      <c r="J407" s="8" t="s">
        <v>139</v>
      </c>
      <c r="K407" s="8" t="s">
        <v>83</v>
      </c>
      <c r="L407" s="13" t="n">
        <f aca="false">IF(COUNTIFS($A$2:$A$421,"45000",$E$2:$E$421,E407,$G$2:$G$421,"&lt;&gt;")=0,"",SUMIFS($G$2:$G$421,$A$2:$A$421,"45000",$E$2:$E$421,E407))</f>
        <v>66.018</v>
      </c>
      <c r="M407" s="13" t="n">
        <f aca="false">IF(COUNTIFS($A$2:$A$421,"00000",$E$2:$E$421,E407,$G$2:$G$421,"&lt;&gt;")=0,"",SUMIFS($G$2:$G$421,$A$2:$A$421,"00000",$E$2:$E$421,E407))</f>
        <v>50.646</v>
      </c>
      <c r="N407" s="8" t="str">
        <f aca="false">IF(C407&lt;&gt;"County","Not rated",IF(K407="Not rated","Not rated",IF(OR(G407="",L407=""),"No data",IF(ABS(G407-L407)/L407&lt;Tolerance,"Similar",IF((G407&gt;L407)=(K407="Higher is better"),"Better","Worse")))))</f>
        <v>Better</v>
      </c>
      <c r="O407" s="8" t="str">
        <f aca="false">IF(C407="Nation","Not rated",IF(K407="Not rated","Not rated",IF(OR(G407="",M407=""),"No data",IF(ABS(G407-M407)/M407&lt;Tolerance,"Similar",IF((G407&gt;M407)=(K407="Higher is better"),"Better","Worse")))))</f>
        <v>Better</v>
      </c>
    </row>
    <row r="408" customFormat="false" ht="15" hidden="false" customHeight="false" outlineLevel="0" collapsed="false">
      <c r="A408" s="7" t="s">
        <v>62</v>
      </c>
      <c r="B408" s="8" t="s">
        <v>63</v>
      </c>
      <c r="C408" s="8" t="s">
        <v>47</v>
      </c>
      <c r="D408" s="8" t="s">
        <v>156</v>
      </c>
      <c r="E408" s="8" t="s">
        <v>169</v>
      </c>
      <c r="F408" s="8" t="s">
        <v>170</v>
      </c>
      <c r="G408" s="13" t="n">
        <v>59.857</v>
      </c>
      <c r="H408" s="8" t="s">
        <v>171</v>
      </c>
      <c r="I408" s="8" t="s">
        <v>172</v>
      </c>
      <c r="J408" s="8" t="s">
        <v>139</v>
      </c>
      <c r="K408" s="8" t="s">
        <v>83</v>
      </c>
      <c r="L408" s="13" t="n">
        <f aca="false">IF(COUNTIFS($A$2:$A$421,"45000",$E$2:$E$421,E408,$G$2:$G$421,"&lt;&gt;")=0,"",SUMIFS($G$2:$G$421,$A$2:$A$421,"45000",$E$2:$E$421,E408))</f>
        <v>66.018</v>
      </c>
      <c r="M408" s="13" t="n">
        <f aca="false">IF(COUNTIFS($A$2:$A$421,"00000",$E$2:$E$421,E408,$G$2:$G$421,"&lt;&gt;")=0,"",SUMIFS($G$2:$G$421,$A$2:$A$421,"00000",$E$2:$E$421,E408))</f>
        <v>50.646</v>
      </c>
      <c r="N408" s="8" t="str">
        <f aca="false">IF(C408&lt;&gt;"County","Not rated",IF(K408="Not rated","Not rated",IF(OR(G408="",L408=""),"No data",IF(ABS(G408-L408)/L408&lt;Tolerance,"Similar",IF((G408&gt;L408)=(K408="Higher is better"),"Better","Worse")))))</f>
        <v>Better</v>
      </c>
      <c r="O408" s="8" t="str">
        <f aca="false">IF(C408="Nation","Not rated",IF(K408="Not rated","Not rated",IF(OR(G408="",M408=""),"No data",IF(ABS(G408-M408)/M408&lt;Tolerance,"Similar",IF((G408&gt;M408)=(K408="Higher is better"),"Better","Worse")))))</f>
        <v>Worse</v>
      </c>
    </row>
    <row r="409" customFormat="false" ht="15" hidden="false" customHeight="false" outlineLevel="0" collapsed="false">
      <c r="A409" s="7" t="s">
        <v>64</v>
      </c>
      <c r="B409" s="8" t="s">
        <v>65</v>
      </c>
      <c r="C409" s="8" t="s">
        <v>47</v>
      </c>
      <c r="D409" s="8" t="s">
        <v>156</v>
      </c>
      <c r="E409" s="8" t="s">
        <v>169</v>
      </c>
      <c r="F409" s="8" t="s">
        <v>170</v>
      </c>
      <c r="G409" s="13" t="n">
        <v>111.297</v>
      </c>
      <c r="H409" s="8" t="s">
        <v>171</v>
      </c>
      <c r="I409" s="8" t="s">
        <v>172</v>
      </c>
      <c r="J409" s="8" t="s">
        <v>139</v>
      </c>
      <c r="K409" s="8" t="s">
        <v>83</v>
      </c>
      <c r="L409" s="13" t="n">
        <f aca="false">IF(COUNTIFS($A$2:$A$421,"45000",$E$2:$E$421,E409,$G$2:$G$421,"&lt;&gt;")=0,"",SUMIFS($G$2:$G$421,$A$2:$A$421,"45000",$E$2:$E$421,E409))</f>
        <v>66.018</v>
      </c>
      <c r="M409" s="13" t="n">
        <f aca="false">IF(COUNTIFS($A$2:$A$421,"00000",$E$2:$E$421,E409,$G$2:$G$421,"&lt;&gt;")=0,"",SUMIFS($G$2:$G$421,$A$2:$A$421,"00000",$E$2:$E$421,E409))</f>
        <v>50.646</v>
      </c>
      <c r="N409" s="8" t="str">
        <f aca="false">IF(C409&lt;&gt;"County","Not rated",IF(K409="Not rated","Not rated",IF(OR(G409="",L409=""),"No data",IF(ABS(G409-L409)/L409&lt;Tolerance,"Similar",IF((G409&gt;L409)=(K409="Higher is better"),"Better","Worse")))))</f>
        <v>Worse</v>
      </c>
      <c r="O409" s="8" t="str">
        <f aca="false">IF(C409="Nation","Not rated",IF(K409="Not rated","Not rated",IF(OR(G409="",M409=""),"No data",IF(ABS(G409-M409)/M409&lt;Tolerance,"Similar",IF((G409&gt;M409)=(K409="Higher is better"),"Better","Worse")))))</f>
        <v>Worse</v>
      </c>
    </row>
    <row r="410" customFormat="false" ht="15" hidden="false" customHeight="false" outlineLevel="0" collapsed="false">
      <c r="A410" s="7" t="s">
        <v>32</v>
      </c>
      <c r="B410" s="8" t="s">
        <v>33</v>
      </c>
      <c r="C410" s="8" t="s">
        <v>34</v>
      </c>
      <c r="D410" s="8" t="s">
        <v>156</v>
      </c>
      <c r="E410" s="8" t="s">
        <v>173</v>
      </c>
      <c r="F410" s="8" t="s">
        <v>174</v>
      </c>
      <c r="G410" s="10" t="n">
        <v>5.32</v>
      </c>
      <c r="H410" s="8" t="s">
        <v>68</v>
      </c>
      <c r="I410" s="8" t="s">
        <v>93</v>
      </c>
      <c r="J410" s="8" t="s">
        <v>94</v>
      </c>
      <c r="K410" s="8" t="s">
        <v>83</v>
      </c>
      <c r="L410" s="10" t="n">
        <f aca="false">IF(COUNTIFS($A$2:$A$421,"45000",$E$2:$E$421,E410,$G$2:$G$421,"&lt;&gt;")=0,"",SUMIFS($G$2:$G$421,$A$2:$A$421,"45000",$E$2:$E$421,E410))</f>
        <v>5.33</v>
      </c>
      <c r="M410" s="10" t="n">
        <f aca="false">IF(COUNTIFS($A$2:$A$421,"00000",$E$2:$E$421,E410,$G$2:$G$421,"&lt;&gt;")=0,"",SUMIFS($G$2:$G$421,$A$2:$A$421,"00000",$E$2:$E$421,E410))</f>
        <v>5.32</v>
      </c>
      <c r="N410" s="8" t="str">
        <f aca="false">IF(C410&lt;&gt;"County","Not rated",IF(K410="Not rated","Not rated",IF(OR(G410="",L410=""),"No data",IF(ABS(G410-L410)/L410&lt;Tolerance,"Similar",IF((G410&gt;L410)=(K410="Higher is better"),"Better","Worse")))))</f>
        <v>Not rated</v>
      </c>
      <c r="O410" s="8" t="str">
        <f aca="false">IF(C410="Nation","Not rated",IF(K410="Not rated","Not rated",IF(OR(G410="",M410=""),"No data",IF(ABS(G410-M410)/M410&lt;Tolerance,"Similar",IF((G410&gt;M410)=(K410="Higher is better"),"Better","Worse")))))</f>
        <v>Not rated</v>
      </c>
    </row>
    <row r="411" customFormat="false" ht="15" hidden="false" customHeight="false" outlineLevel="0" collapsed="false">
      <c r="A411" s="7" t="s">
        <v>42</v>
      </c>
      <c r="B411" s="8" t="s">
        <v>43</v>
      </c>
      <c r="C411" s="8" t="s">
        <v>44</v>
      </c>
      <c r="D411" s="8" t="s">
        <v>156</v>
      </c>
      <c r="E411" s="8" t="s">
        <v>173</v>
      </c>
      <c r="F411" s="8" t="s">
        <v>174</v>
      </c>
      <c r="G411" s="10" t="n">
        <v>5.33</v>
      </c>
      <c r="H411" s="8" t="s">
        <v>68</v>
      </c>
      <c r="I411" s="8" t="s">
        <v>93</v>
      </c>
      <c r="J411" s="8" t="s">
        <v>94</v>
      </c>
      <c r="K411" s="8" t="s">
        <v>83</v>
      </c>
      <c r="L411" s="10" t="n">
        <f aca="false">IF(COUNTIFS($A$2:$A$421,"45000",$E$2:$E$421,E411,$G$2:$G$421,"&lt;&gt;")=0,"",SUMIFS($G$2:$G$421,$A$2:$A$421,"45000",$E$2:$E$421,E411))</f>
        <v>5.33</v>
      </c>
      <c r="M411" s="10" t="n">
        <f aca="false">IF(COUNTIFS($A$2:$A$421,"00000",$E$2:$E$421,E411,$G$2:$G$421,"&lt;&gt;")=0,"",SUMIFS($G$2:$G$421,$A$2:$A$421,"00000",$E$2:$E$421,E411))</f>
        <v>5.32</v>
      </c>
      <c r="N411" s="8" t="str">
        <f aca="false">IF(C411&lt;&gt;"County","Not rated",IF(K411="Not rated","Not rated",IF(OR(G411="",L411=""),"No data",IF(ABS(G411-L411)/L411&lt;Tolerance,"Similar",IF((G411&gt;L411)=(K411="Higher is better"),"Better","Worse")))))</f>
        <v>Not rated</v>
      </c>
      <c r="O411" s="8" t="str">
        <f aca="false">IF(C411="Nation","Not rated",IF(K411="Not rated","Not rated",IF(OR(G411="",M411=""),"No data",IF(ABS(G411-M411)/M411&lt;Tolerance,"Similar",IF((G411&gt;M411)=(K411="Higher is better"),"Better","Worse")))))</f>
        <v>Similar</v>
      </c>
    </row>
    <row r="412" customFormat="false" ht="15" hidden="false" customHeight="false" outlineLevel="0" collapsed="false">
      <c r="A412" s="7" t="s">
        <v>45</v>
      </c>
      <c r="B412" s="8" t="s">
        <v>46</v>
      </c>
      <c r="C412" s="8" t="s">
        <v>47</v>
      </c>
      <c r="D412" s="8" t="s">
        <v>156</v>
      </c>
      <c r="E412" s="8" t="s">
        <v>173</v>
      </c>
      <c r="F412" s="8" t="s">
        <v>174</v>
      </c>
      <c r="G412" s="10" t="n">
        <v>6.24</v>
      </c>
      <c r="H412" s="8" t="s">
        <v>68</v>
      </c>
      <c r="I412" s="8" t="s">
        <v>93</v>
      </c>
      <c r="J412" s="8" t="s">
        <v>94</v>
      </c>
      <c r="K412" s="8" t="s">
        <v>83</v>
      </c>
      <c r="L412" s="10" t="n">
        <f aca="false">IF(COUNTIFS($A$2:$A$421,"45000",$E$2:$E$421,E412,$G$2:$G$421,"&lt;&gt;")=0,"",SUMIFS($G$2:$G$421,$A$2:$A$421,"45000",$E$2:$E$421,E412))</f>
        <v>5.33</v>
      </c>
      <c r="M412" s="10" t="n">
        <f aca="false">IF(COUNTIFS($A$2:$A$421,"00000",$E$2:$E$421,E412,$G$2:$G$421,"&lt;&gt;")=0,"",SUMIFS($G$2:$G$421,$A$2:$A$421,"00000",$E$2:$E$421,E412))</f>
        <v>5.32</v>
      </c>
      <c r="N412" s="8" t="str">
        <f aca="false">IF(C412&lt;&gt;"County","Not rated",IF(K412="Not rated","Not rated",IF(OR(G412="",L412=""),"No data",IF(ABS(G412-L412)/L412&lt;Tolerance,"Similar",IF((G412&gt;L412)=(K412="Higher is better"),"Better","Worse")))))</f>
        <v>Worse</v>
      </c>
      <c r="O412" s="8" t="str">
        <f aca="false">IF(C412="Nation","Not rated",IF(K412="Not rated","Not rated",IF(OR(G412="",M412=""),"No data",IF(ABS(G412-M412)/M412&lt;Tolerance,"Similar",IF((G412&gt;M412)=(K412="Higher is better"),"Better","Worse")))))</f>
        <v>Worse</v>
      </c>
    </row>
    <row r="413" customFormat="false" ht="15" hidden="false" customHeight="false" outlineLevel="0" collapsed="false">
      <c r="A413" s="7" t="s">
        <v>48</v>
      </c>
      <c r="B413" s="8" t="s">
        <v>49</v>
      </c>
      <c r="C413" s="8" t="s">
        <v>47</v>
      </c>
      <c r="D413" s="8" t="s">
        <v>156</v>
      </c>
      <c r="E413" s="8" t="s">
        <v>173</v>
      </c>
      <c r="F413" s="8" t="s">
        <v>174</v>
      </c>
      <c r="G413" s="10" t="n">
        <v>5.43</v>
      </c>
      <c r="H413" s="8" t="s">
        <v>68</v>
      </c>
      <c r="I413" s="8" t="s">
        <v>93</v>
      </c>
      <c r="J413" s="8" t="s">
        <v>94</v>
      </c>
      <c r="K413" s="8" t="s">
        <v>83</v>
      </c>
      <c r="L413" s="10" t="n">
        <f aca="false">IF(COUNTIFS($A$2:$A$421,"45000",$E$2:$E$421,E413,$G$2:$G$421,"&lt;&gt;")=0,"",SUMIFS($G$2:$G$421,$A$2:$A$421,"45000",$E$2:$E$421,E413))</f>
        <v>5.33</v>
      </c>
      <c r="M413" s="10" t="n">
        <f aca="false">IF(COUNTIFS($A$2:$A$421,"00000",$E$2:$E$421,E413,$G$2:$G$421,"&lt;&gt;")=0,"",SUMIFS($G$2:$G$421,$A$2:$A$421,"00000",$E$2:$E$421,E413))</f>
        <v>5.32</v>
      </c>
      <c r="N413" s="8" t="str">
        <f aca="false">IF(C413&lt;&gt;"County","Not rated",IF(K413="Not rated","Not rated",IF(OR(G413="",L413=""),"No data",IF(ABS(G413-L413)/L413&lt;Tolerance,"Similar",IF((G413&gt;L413)=(K413="Higher is better"),"Better","Worse")))))</f>
        <v>Similar</v>
      </c>
      <c r="O413" s="8" t="str">
        <f aca="false">IF(C413="Nation","Not rated",IF(K413="Not rated","Not rated",IF(OR(G413="",M413=""),"No data",IF(ABS(G413-M413)/M413&lt;Tolerance,"Similar",IF((G413&gt;M413)=(K413="Higher is better"),"Better","Worse")))))</f>
        <v>Similar</v>
      </c>
    </row>
    <row r="414" customFormat="false" ht="15" hidden="false" customHeight="false" outlineLevel="0" collapsed="false">
      <c r="A414" s="7" t="s">
        <v>50</v>
      </c>
      <c r="B414" s="8" t="s">
        <v>51</v>
      </c>
      <c r="C414" s="8" t="s">
        <v>47</v>
      </c>
      <c r="D414" s="8" t="s">
        <v>156</v>
      </c>
      <c r="E414" s="8" t="s">
        <v>173</v>
      </c>
      <c r="F414" s="8" t="s">
        <v>174</v>
      </c>
      <c r="G414" s="10" t="n">
        <v>5.24</v>
      </c>
      <c r="H414" s="8" t="s">
        <v>68</v>
      </c>
      <c r="I414" s="8" t="s">
        <v>93</v>
      </c>
      <c r="J414" s="8" t="s">
        <v>94</v>
      </c>
      <c r="K414" s="8" t="s">
        <v>83</v>
      </c>
      <c r="L414" s="10" t="n">
        <f aca="false">IF(COUNTIFS($A$2:$A$421,"45000",$E$2:$E$421,E414,$G$2:$G$421,"&lt;&gt;")=0,"",SUMIFS($G$2:$G$421,$A$2:$A$421,"45000",$E$2:$E$421,E414))</f>
        <v>5.33</v>
      </c>
      <c r="M414" s="10" t="n">
        <f aca="false">IF(COUNTIFS($A$2:$A$421,"00000",$E$2:$E$421,E414,$G$2:$G$421,"&lt;&gt;")=0,"",SUMIFS($G$2:$G$421,$A$2:$A$421,"00000",$E$2:$E$421,E414))</f>
        <v>5.32</v>
      </c>
      <c r="N414" s="8" t="str">
        <f aca="false">IF(C414&lt;&gt;"County","Not rated",IF(K414="Not rated","Not rated",IF(OR(G414="",L414=""),"No data",IF(ABS(G414-L414)/L414&lt;Tolerance,"Similar",IF((G414&gt;L414)=(K414="Higher is better"),"Better","Worse")))))</f>
        <v>Similar</v>
      </c>
      <c r="O414" s="8" t="str">
        <f aca="false">IF(C414="Nation","Not rated",IF(K414="Not rated","Not rated",IF(OR(G414="",M414=""),"No data",IF(ABS(G414-M414)/M414&lt;Tolerance,"Similar",IF((G414&gt;M414)=(K414="Higher is better"),"Better","Worse")))))</f>
        <v>Similar</v>
      </c>
    </row>
    <row r="415" customFormat="false" ht="15" hidden="false" customHeight="false" outlineLevel="0" collapsed="false">
      <c r="A415" s="7" t="s">
        <v>52</v>
      </c>
      <c r="B415" s="8" t="s">
        <v>53</v>
      </c>
      <c r="C415" s="8" t="s">
        <v>47</v>
      </c>
      <c r="D415" s="8" t="s">
        <v>156</v>
      </c>
      <c r="E415" s="8" t="s">
        <v>173</v>
      </c>
      <c r="F415" s="8" t="s">
        <v>174</v>
      </c>
      <c r="G415" s="10" t="n">
        <v>5.51</v>
      </c>
      <c r="H415" s="8" t="s">
        <v>68</v>
      </c>
      <c r="I415" s="8" t="s">
        <v>93</v>
      </c>
      <c r="J415" s="8" t="s">
        <v>94</v>
      </c>
      <c r="K415" s="8" t="s">
        <v>83</v>
      </c>
      <c r="L415" s="10" t="n">
        <f aca="false">IF(COUNTIFS($A$2:$A$421,"45000",$E$2:$E$421,E415,$G$2:$G$421,"&lt;&gt;")=0,"",SUMIFS($G$2:$G$421,$A$2:$A$421,"45000",$E$2:$E$421,E415))</f>
        <v>5.33</v>
      </c>
      <c r="M415" s="10" t="n">
        <f aca="false">IF(COUNTIFS($A$2:$A$421,"00000",$E$2:$E$421,E415,$G$2:$G$421,"&lt;&gt;")=0,"",SUMIFS($G$2:$G$421,$A$2:$A$421,"00000",$E$2:$E$421,E415))</f>
        <v>5.32</v>
      </c>
      <c r="N415" s="8" t="str">
        <f aca="false">IF(C415&lt;&gt;"County","Not rated",IF(K415="Not rated","Not rated",IF(OR(G415="",L415=""),"No data",IF(ABS(G415-L415)/L415&lt;Tolerance,"Similar",IF((G415&gt;L415)=(K415="Higher is better"),"Better","Worse")))))</f>
        <v>Similar</v>
      </c>
      <c r="O415" s="8" t="str">
        <f aca="false">IF(C415="Nation","Not rated",IF(K415="Not rated","Not rated",IF(OR(G415="",M415=""),"No data",IF(ABS(G415-M415)/M415&lt;Tolerance,"Similar",IF((G415&gt;M415)=(K415="Higher is better"),"Better","Worse")))))</f>
        <v>Similar</v>
      </c>
    </row>
    <row r="416" customFormat="false" ht="15" hidden="false" customHeight="false" outlineLevel="0" collapsed="false">
      <c r="A416" s="7" t="s">
        <v>54</v>
      </c>
      <c r="B416" s="8" t="s">
        <v>55</v>
      </c>
      <c r="C416" s="8" t="s">
        <v>47</v>
      </c>
      <c r="D416" s="8" t="s">
        <v>156</v>
      </c>
      <c r="E416" s="8" t="s">
        <v>173</v>
      </c>
      <c r="F416" s="8" t="s">
        <v>174</v>
      </c>
      <c r="G416" s="10" t="n">
        <v>5.88</v>
      </c>
      <c r="H416" s="8" t="s">
        <v>68</v>
      </c>
      <c r="I416" s="8" t="s">
        <v>93</v>
      </c>
      <c r="J416" s="8" t="s">
        <v>94</v>
      </c>
      <c r="K416" s="8" t="s">
        <v>83</v>
      </c>
      <c r="L416" s="10" t="n">
        <f aca="false">IF(COUNTIFS($A$2:$A$421,"45000",$E$2:$E$421,E416,$G$2:$G$421,"&lt;&gt;")=0,"",SUMIFS($G$2:$G$421,$A$2:$A$421,"45000",$E$2:$E$421,E416))</f>
        <v>5.33</v>
      </c>
      <c r="M416" s="10" t="n">
        <f aca="false">IF(COUNTIFS($A$2:$A$421,"00000",$E$2:$E$421,E416,$G$2:$G$421,"&lt;&gt;")=0,"",SUMIFS($G$2:$G$421,$A$2:$A$421,"00000",$E$2:$E$421,E416))</f>
        <v>5.32</v>
      </c>
      <c r="N416" s="8" t="str">
        <f aca="false">IF(C416&lt;&gt;"County","Not rated",IF(K416="Not rated","Not rated",IF(OR(G416="",L416=""),"No data",IF(ABS(G416-L416)/L416&lt;Tolerance,"Similar",IF((G416&gt;L416)=(K416="Higher is better"),"Better","Worse")))))</f>
        <v>Worse</v>
      </c>
      <c r="O416" s="8" t="str">
        <f aca="false">IF(C416="Nation","Not rated",IF(K416="Not rated","Not rated",IF(OR(G416="",M416=""),"No data",IF(ABS(G416-M416)/M416&lt;Tolerance,"Similar",IF((G416&gt;M416)=(K416="Higher is better"),"Better","Worse")))))</f>
        <v>Worse</v>
      </c>
    </row>
    <row r="417" customFormat="false" ht="15" hidden="false" customHeight="false" outlineLevel="0" collapsed="false">
      <c r="A417" s="7" t="s">
        <v>56</v>
      </c>
      <c r="B417" s="8" t="s">
        <v>57</v>
      </c>
      <c r="C417" s="8" t="s">
        <v>47</v>
      </c>
      <c r="D417" s="8" t="s">
        <v>156</v>
      </c>
      <c r="E417" s="8" t="s">
        <v>173</v>
      </c>
      <c r="F417" s="8" t="s">
        <v>174</v>
      </c>
      <c r="G417" s="10" t="n">
        <v>4.82</v>
      </c>
      <c r="H417" s="8" t="s">
        <v>68</v>
      </c>
      <c r="I417" s="8" t="s">
        <v>93</v>
      </c>
      <c r="J417" s="8" t="s">
        <v>94</v>
      </c>
      <c r="K417" s="8" t="s">
        <v>83</v>
      </c>
      <c r="L417" s="10" t="n">
        <f aca="false">IF(COUNTIFS($A$2:$A$421,"45000",$E$2:$E$421,E417,$G$2:$G$421,"&lt;&gt;")=0,"",SUMIFS($G$2:$G$421,$A$2:$A$421,"45000",$E$2:$E$421,E417))</f>
        <v>5.33</v>
      </c>
      <c r="M417" s="10" t="n">
        <f aca="false">IF(COUNTIFS($A$2:$A$421,"00000",$E$2:$E$421,E417,$G$2:$G$421,"&lt;&gt;")=0,"",SUMIFS($G$2:$G$421,$A$2:$A$421,"00000",$E$2:$E$421,E417))</f>
        <v>5.32</v>
      </c>
      <c r="N417" s="8" t="str">
        <f aca="false">IF(C417&lt;&gt;"County","Not rated",IF(K417="Not rated","Not rated",IF(OR(G417="",L417=""),"No data",IF(ABS(G417-L417)/L417&lt;Tolerance,"Similar",IF((G417&gt;L417)=(K417="Higher is better"),"Better","Worse")))))</f>
        <v>Better</v>
      </c>
      <c r="O417" s="8" t="str">
        <f aca="false">IF(C417="Nation","Not rated",IF(K417="Not rated","Not rated",IF(OR(G417="",M417=""),"No data",IF(ABS(G417-M417)/M417&lt;Tolerance,"Similar",IF((G417&gt;M417)=(K417="Higher is better"),"Better","Worse")))))</f>
        <v>Better</v>
      </c>
    </row>
    <row r="418" customFormat="false" ht="15" hidden="false" customHeight="false" outlineLevel="0" collapsed="false">
      <c r="A418" s="7" t="s">
        <v>58</v>
      </c>
      <c r="B418" s="8" t="s">
        <v>59</v>
      </c>
      <c r="C418" s="8" t="s">
        <v>47</v>
      </c>
      <c r="D418" s="8" t="s">
        <v>156</v>
      </c>
      <c r="E418" s="8" t="s">
        <v>173</v>
      </c>
      <c r="F418" s="8" t="s">
        <v>174</v>
      </c>
      <c r="G418" s="10" t="n">
        <v>6.71</v>
      </c>
      <c r="H418" s="8" t="s">
        <v>68</v>
      </c>
      <c r="I418" s="8" t="s">
        <v>93</v>
      </c>
      <c r="J418" s="8" t="s">
        <v>94</v>
      </c>
      <c r="K418" s="8" t="s">
        <v>83</v>
      </c>
      <c r="L418" s="10" t="n">
        <f aca="false">IF(COUNTIFS($A$2:$A$421,"45000",$E$2:$E$421,E418,$G$2:$G$421,"&lt;&gt;")=0,"",SUMIFS($G$2:$G$421,$A$2:$A$421,"45000",$E$2:$E$421,E418))</f>
        <v>5.33</v>
      </c>
      <c r="M418" s="10" t="n">
        <f aca="false">IF(COUNTIFS($A$2:$A$421,"00000",$E$2:$E$421,E418,$G$2:$G$421,"&lt;&gt;")=0,"",SUMIFS($G$2:$G$421,$A$2:$A$421,"00000",$E$2:$E$421,E418))</f>
        <v>5.32</v>
      </c>
      <c r="N418" s="8" t="str">
        <f aca="false">IF(C418&lt;&gt;"County","Not rated",IF(K418="Not rated","Not rated",IF(OR(G418="",L418=""),"No data",IF(ABS(G418-L418)/L418&lt;Tolerance,"Similar",IF((G418&gt;L418)=(K418="Higher is better"),"Better","Worse")))))</f>
        <v>Worse</v>
      </c>
      <c r="O418" s="8" t="str">
        <f aca="false">IF(C418="Nation","Not rated",IF(K418="Not rated","Not rated",IF(OR(G418="",M418=""),"No data",IF(ABS(G418-M418)/M418&lt;Tolerance,"Similar",IF((G418&gt;M418)=(K418="Higher is better"),"Better","Worse")))))</f>
        <v>Worse</v>
      </c>
    </row>
    <row r="419" customFormat="false" ht="15" hidden="false" customHeight="false" outlineLevel="0" collapsed="false">
      <c r="A419" s="7" t="s">
        <v>60</v>
      </c>
      <c r="B419" s="8" t="s">
        <v>61</v>
      </c>
      <c r="C419" s="8" t="s">
        <v>47</v>
      </c>
      <c r="D419" s="8" t="s">
        <v>156</v>
      </c>
      <c r="E419" s="8" t="s">
        <v>173</v>
      </c>
      <c r="F419" s="8" t="s">
        <v>174</v>
      </c>
      <c r="G419" s="10" t="n">
        <v>5.83</v>
      </c>
      <c r="H419" s="8" t="s">
        <v>68</v>
      </c>
      <c r="I419" s="8" t="s">
        <v>93</v>
      </c>
      <c r="J419" s="8" t="s">
        <v>94</v>
      </c>
      <c r="K419" s="8" t="s">
        <v>83</v>
      </c>
      <c r="L419" s="10" t="n">
        <f aca="false">IF(COUNTIFS($A$2:$A$421,"45000",$E$2:$E$421,E419,$G$2:$G$421,"&lt;&gt;")=0,"",SUMIFS($G$2:$G$421,$A$2:$A$421,"45000",$E$2:$E$421,E419))</f>
        <v>5.33</v>
      </c>
      <c r="M419" s="10" t="n">
        <f aca="false">IF(COUNTIFS($A$2:$A$421,"00000",$E$2:$E$421,E419,$G$2:$G$421,"&lt;&gt;")=0,"",SUMIFS($G$2:$G$421,$A$2:$A$421,"00000",$E$2:$E$421,E419))</f>
        <v>5.32</v>
      </c>
      <c r="N419" s="8" t="str">
        <f aca="false">IF(C419&lt;&gt;"County","Not rated",IF(K419="Not rated","Not rated",IF(OR(G419="",L419=""),"No data",IF(ABS(G419-L419)/L419&lt;Tolerance,"Similar",IF((G419&gt;L419)=(K419="Higher is better"),"Better","Worse")))))</f>
        <v>Worse</v>
      </c>
      <c r="O419" s="8" t="str">
        <f aca="false">IF(C419="Nation","Not rated",IF(K419="Not rated","Not rated",IF(OR(G419="",M419=""),"No data",IF(ABS(G419-M419)/M419&lt;Tolerance,"Similar",IF((G419&gt;M419)=(K419="Higher is better"),"Better","Worse")))))</f>
        <v>Worse</v>
      </c>
    </row>
    <row r="420" customFormat="false" ht="15" hidden="false" customHeight="false" outlineLevel="0" collapsed="false">
      <c r="A420" s="7" t="s">
        <v>62</v>
      </c>
      <c r="B420" s="8" t="s">
        <v>63</v>
      </c>
      <c r="C420" s="8" t="s">
        <v>47</v>
      </c>
      <c r="D420" s="8" t="s">
        <v>156</v>
      </c>
      <c r="E420" s="8" t="s">
        <v>173</v>
      </c>
      <c r="F420" s="8" t="s">
        <v>174</v>
      </c>
      <c r="G420" s="10" t="n">
        <v>5.53</v>
      </c>
      <c r="H420" s="8" t="s">
        <v>68</v>
      </c>
      <c r="I420" s="8" t="s">
        <v>93</v>
      </c>
      <c r="J420" s="8" t="s">
        <v>94</v>
      </c>
      <c r="K420" s="8" t="s">
        <v>83</v>
      </c>
      <c r="L420" s="10" t="n">
        <f aca="false">IF(COUNTIFS($A$2:$A$421,"45000",$E$2:$E$421,E420,$G$2:$G$421,"&lt;&gt;")=0,"",SUMIFS($G$2:$G$421,$A$2:$A$421,"45000",$E$2:$E$421,E420))</f>
        <v>5.33</v>
      </c>
      <c r="M420" s="10" t="n">
        <f aca="false">IF(COUNTIFS($A$2:$A$421,"00000",$E$2:$E$421,E420,$G$2:$G$421,"&lt;&gt;")=0,"",SUMIFS($G$2:$G$421,$A$2:$A$421,"00000",$E$2:$E$421,E420))</f>
        <v>5.32</v>
      </c>
      <c r="N420" s="8" t="str">
        <f aca="false">IF(C420&lt;&gt;"County","Not rated",IF(K420="Not rated","Not rated",IF(OR(G420="",L420=""),"No data",IF(ABS(G420-L420)/L420&lt;Tolerance,"Similar",IF((G420&gt;L420)=(K420="Higher is better"),"Better","Worse")))))</f>
        <v>Similar</v>
      </c>
      <c r="O420" s="8" t="str">
        <f aca="false">IF(C420="Nation","Not rated",IF(K420="Not rated","Not rated",IF(OR(G420="",M420=""),"No data",IF(ABS(G420-M420)/M420&lt;Tolerance,"Similar",IF((G420&gt;M420)=(K420="Higher is better"),"Better","Worse")))))</f>
        <v>Similar</v>
      </c>
    </row>
    <row r="421" customFormat="false" ht="15" hidden="false" customHeight="false" outlineLevel="0" collapsed="false">
      <c r="A421" s="7" t="s">
        <v>64</v>
      </c>
      <c r="B421" s="8" t="s">
        <v>65</v>
      </c>
      <c r="C421" s="8" t="s">
        <v>47</v>
      </c>
      <c r="D421" s="8" t="s">
        <v>156</v>
      </c>
      <c r="E421" s="8" t="s">
        <v>173</v>
      </c>
      <c r="F421" s="8" t="s">
        <v>174</v>
      </c>
      <c r="G421" s="10" t="n">
        <v>4.38</v>
      </c>
      <c r="H421" s="8" t="s">
        <v>68</v>
      </c>
      <c r="I421" s="8" t="s">
        <v>93</v>
      </c>
      <c r="J421" s="8" t="s">
        <v>94</v>
      </c>
      <c r="K421" s="8" t="s">
        <v>83</v>
      </c>
      <c r="L421" s="10" t="n">
        <f aca="false">IF(COUNTIFS($A$2:$A$421,"45000",$E$2:$E$421,E421,$G$2:$G$421,"&lt;&gt;")=0,"",SUMIFS($G$2:$G$421,$A$2:$A$421,"45000",$E$2:$E$421,E421))</f>
        <v>5.33</v>
      </c>
      <c r="M421" s="10" t="n">
        <f aca="false">IF(COUNTIFS($A$2:$A$421,"00000",$E$2:$E$421,E421,$G$2:$G$421,"&lt;&gt;")=0,"",SUMIFS($G$2:$G$421,$A$2:$A$421,"00000",$E$2:$E$421,E421))</f>
        <v>5.32</v>
      </c>
      <c r="N421" s="8" t="str">
        <f aca="false">IF(C421&lt;&gt;"County","Not rated",IF(K421="Not rated","Not rated",IF(OR(G421="",L421=""),"No data",IF(ABS(G421-L421)/L421&lt;Tolerance,"Similar",IF((G421&gt;L421)=(K421="Higher is better"),"Better","Worse")))))</f>
        <v>Better</v>
      </c>
      <c r="O421" s="8" t="str">
        <f aca="false">IF(C421="Nation","Not rated",IF(K421="Not rated","Not rated",IF(OR(G421="",M421=""),"No data",IF(ABS(G421-M421)/M421&lt;Tolerance,"Similar",IF((G421&gt;M421)=(K421="Higher is better"),"Better","Worse")))))</f>
        <v>Better</v>
      </c>
    </row>
  </sheetData>
  <conditionalFormatting sqref="N2:N421">
    <cfRule type="expression" priority="2" aboveAverage="0" equalAverage="0" bottom="0" percent="0" rank="0" text="" dxfId="5">
      <formula>N2="Better"</formula>
    </cfRule>
    <cfRule type="expression" priority="3" aboveAverage="0" equalAverage="0" bottom="0" percent="0" rank="0" text="" dxfId="6">
      <formula>N2="Worse"</formula>
    </cfRule>
  </conditionalFormatting>
  <conditionalFormatting sqref="O2:O421">
    <cfRule type="expression" priority="4" aboveAverage="0" equalAverage="0" bottom="0" percent="0" rank="0" text="" dxfId="5">
      <formula>O2="Better"</formula>
    </cfRule>
    <cfRule type="expression" priority="5" aboveAverage="0" equalAverage="0" bottom="0" percent="0" rank="0" text="" dxfId="6">
      <formula>O2="Worse"</formula>
    </cfRule>
  </conditionalFormatting>
  <dataValidations count="1">
    <dataValidation allowBlank="false" errorStyle="stop" operator="between" showDropDown="false" showErrorMessage="false" showInputMessage="false" sqref="K2:K421" type="list">
      <formula1>"Higher is better,Lower is better,Not rated"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L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16"/>
    <col collapsed="false" customWidth="true" hidden="false" outlineLevel="0" max="3" min="3" style="0" width="9"/>
    <col collapsed="false" customWidth="true" hidden="false" outlineLevel="0" max="38" min="4" style="0" width="13"/>
  </cols>
  <sheetData>
    <row r="1" customFormat="false" ht="19.7" hidden="false" customHeight="false" outlineLevel="0" collapsed="false">
      <c r="A1" s="1" t="s">
        <v>175</v>
      </c>
    </row>
    <row r="3" customFormat="false" ht="54" hidden="false" customHeight="true" outlineLevel="0" collapsed="false">
      <c r="A3" s="6" t="s">
        <v>17</v>
      </c>
      <c r="B3" s="6" t="s">
        <v>176</v>
      </c>
      <c r="C3" s="6" t="s">
        <v>177</v>
      </c>
      <c r="D3" s="14" t="s">
        <v>37</v>
      </c>
      <c r="E3" s="14" t="s">
        <v>67</v>
      </c>
      <c r="F3" s="14" t="s">
        <v>70</v>
      </c>
      <c r="G3" s="14" t="s">
        <v>72</v>
      </c>
      <c r="H3" s="14" t="s">
        <v>74</v>
      </c>
      <c r="I3" s="14" t="s">
        <v>76</v>
      </c>
      <c r="J3" s="14" t="s">
        <v>80</v>
      </c>
      <c r="K3" s="14" t="s">
        <v>85</v>
      </c>
      <c r="L3" s="14" t="s">
        <v>89</v>
      </c>
      <c r="M3" s="14" t="s">
        <v>92</v>
      </c>
      <c r="N3" s="14" t="s">
        <v>96</v>
      </c>
      <c r="O3" s="14" t="s">
        <v>99</v>
      </c>
      <c r="P3" s="14" t="s">
        <v>103</v>
      </c>
      <c r="Q3" s="14" t="s">
        <v>105</v>
      </c>
      <c r="R3" s="14" t="s">
        <v>108</v>
      </c>
      <c r="S3" s="14" t="s">
        <v>112</v>
      </c>
      <c r="T3" s="14" t="s">
        <v>116</v>
      </c>
      <c r="U3" s="14" t="s">
        <v>119</v>
      </c>
      <c r="V3" s="14" t="s">
        <v>123</v>
      </c>
      <c r="W3" s="14" t="s">
        <v>126</v>
      </c>
      <c r="X3" s="14" t="s">
        <v>129</v>
      </c>
      <c r="Y3" s="14" t="s">
        <v>131</v>
      </c>
      <c r="Z3" s="14" t="s">
        <v>133</v>
      </c>
      <c r="AA3" s="14" t="s">
        <v>136</v>
      </c>
      <c r="AB3" s="14" t="s">
        <v>141</v>
      </c>
      <c r="AC3" s="14" t="s">
        <v>144</v>
      </c>
      <c r="AD3" s="14" t="s">
        <v>146</v>
      </c>
      <c r="AE3" s="14" t="s">
        <v>148</v>
      </c>
      <c r="AF3" s="14" t="s">
        <v>151</v>
      </c>
      <c r="AG3" s="14" t="s">
        <v>154</v>
      </c>
      <c r="AH3" s="14" t="s">
        <v>158</v>
      </c>
      <c r="AI3" s="14" t="s">
        <v>162</v>
      </c>
      <c r="AJ3" s="14" t="s">
        <v>167</v>
      </c>
      <c r="AK3" s="14" t="s">
        <v>170</v>
      </c>
      <c r="AL3" s="14" t="s">
        <v>174</v>
      </c>
    </row>
    <row r="4" customFormat="false" ht="15" hidden="false" customHeight="false" outlineLevel="0" collapsed="false">
      <c r="A4" s="5" t="s">
        <v>178</v>
      </c>
      <c r="D4" s="15" t="s">
        <v>36</v>
      </c>
      <c r="E4" s="15" t="s">
        <v>66</v>
      </c>
      <c r="F4" s="15" t="s">
        <v>69</v>
      </c>
      <c r="G4" s="15" t="s">
        <v>71</v>
      </c>
      <c r="H4" s="15" t="s">
        <v>73</v>
      </c>
      <c r="I4" s="15" t="s">
        <v>75</v>
      </c>
      <c r="J4" s="15" t="s">
        <v>79</v>
      </c>
      <c r="K4" s="15" t="s">
        <v>84</v>
      </c>
      <c r="L4" s="15" t="s">
        <v>88</v>
      </c>
      <c r="M4" s="15" t="s">
        <v>91</v>
      </c>
      <c r="N4" s="15" t="s">
        <v>95</v>
      </c>
      <c r="O4" s="15" t="s">
        <v>98</v>
      </c>
      <c r="P4" s="15" t="s">
        <v>102</v>
      </c>
      <c r="Q4" s="15" t="s">
        <v>104</v>
      </c>
      <c r="R4" s="15" t="s">
        <v>107</v>
      </c>
      <c r="S4" s="15" t="s">
        <v>111</v>
      </c>
      <c r="T4" s="15" t="s">
        <v>115</v>
      </c>
      <c r="U4" s="15" t="s">
        <v>118</v>
      </c>
      <c r="V4" s="15" t="s">
        <v>122</v>
      </c>
      <c r="W4" s="15" t="s">
        <v>125</v>
      </c>
      <c r="X4" s="15" t="s">
        <v>128</v>
      </c>
      <c r="Y4" s="15" t="s">
        <v>130</v>
      </c>
      <c r="Z4" s="15" t="s">
        <v>132</v>
      </c>
      <c r="AA4" s="15" t="s">
        <v>135</v>
      </c>
      <c r="AB4" s="15" t="s">
        <v>140</v>
      </c>
      <c r="AC4" s="15" t="s">
        <v>143</v>
      </c>
      <c r="AD4" s="15" t="s">
        <v>145</v>
      </c>
      <c r="AE4" s="15" t="s">
        <v>147</v>
      </c>
      <c r="AF4" s="15" t="s">
        <v>150</v>
      </c>
      <c r="AG4" s="15" t="s">
        <v>153</v>
      </c>
      <c r="AH4" s="15" t="s">
        <v>157</v>
      </c>
      <c r="AI4" s="15" t="s">
        <v>161</v>
      </c>
      <c r="AJ4" s="15" t="s">
        <v>166</v>
      </c>
      <c r="AK4" s="15" t="s">
        <v>169</v>
      </c>
      <c r="AL4" s="15" t="s">
        <v>173</v>
      </c>
    </row>
    <row r="5" customFormat="false" ht="15" hidden="false" customHeight="false" outlineLevel="0" collapsed="false">
      <c r="A5" s="5" t="s">
        <v>179</v>
      </c>
      <c r="D5" s="15" t="s">
        <v>38</v>
      </c>
      <c r="E5" s="15" t="s">
        <v>68</v>
      </c>
      <c r="F5" s="15" t="s">
        <v>68</v>
      </c>
      <c r="G5" s="15" t="s">
        <v>68</v>
      </c>
      <c r="H5" s="15" t="s">
        <v>68</v>
      </c>
      <c r="I5" s="15" t="s">
        <v>68</v>
      </c>
      <c r="J5" s="15" t="s">
        <v>68</v>
      </c>
      <c r="K5" s="15" t="s">
        <v>86</v>
      </c>
      <c r="L5" s="15" t="s">
        <v>68</v>
      </c>
      <c r="M5" s="15" t="s">
        <v>68</v>
      </c>
      <c r="N5" s="15" t="s">
        <v>68</v>
      </c>
      <c r="O5" s="15" t="s">
        <v>68</v>
      </c>
      <c r="P5" s="15" t="s">
        <v>68</v>
      </c>
      <c r="Q5" s="15" t="s">
        <v>68</v>
      </c>
      <c r="R5" s="15" t="s">
        <v>109</v>
      </c>
      <c r="S5" s="15" t="s">
        <v>109</v>
      </c>
      <c r="T5" s="15" t="s">
        <v>109</v>
      </c>
      <c r="U5" s="15" t="s">
        <v>120</v>
      </c>
      <c r="V5" s="15" t="s">
        <v>68</v>
      </c>
      <c r="W5" s="15" t="s">
        <v>68</v>
      </c>
      <c r="X5" s="15" t="s">
        <v>68</v>
      </c>
      <c r="Y5" s="15" t="s">
        <v>68</v>
      </c>
      <c r="Z5" s="15" t="s">
        <v>68</v>
      </c>
      <c r="AA5" s="15" t="s">
        <v>137</v>
      </c>
      <c r="AB5" s="15" t="s">
        <v>142</v>
      </c>
      <c r="AC5" s="15" t="s">
        <v>68</v>
      </c>
      <c r="AD5" s="15" t="s">
        <v>68</v>
      </c>
      <c r="AE5" s="15" t="s">
        <v>149</v>
      </c>
      <c r="AF5" s="15" t="s">
        <v>152</v>
      </c>
      <c r="AG5" s="15" t="s">
        <v>152</v>
      </c>
      <c r="AH5" s="15" t="s">
        <v>68</v>
      </c>
      <c r="AI5" s="15" t="s">
        <v>163</v>
      </c>
      <c r="AJ5" s="15" t="s">
        <v>168</v>
      </c>
      <c r="AK5" s="15" t="s">
        <v>171</v>
      </c>
      <c r="AL5" s="15" t="s">
        <v>68</v>
      </c>
    </row>
    <row r="6" customFormat="false" ht="15" hidden="false" customHeight="false" outlineLevel="0" collapsed="false">
      <c r="A6" s="16" t="s">
        <v>32</v>
      </c>
      <c r="B6" s="17" t="s">
        <v>33</v>
      </c>
      <c r="C6" s="17" t="s">
        <v>34</v>
      </c>
      <c r="D6" s="9" t="n">
        <f aca="false">IF(COUNTIFS('Indicators Long'!$A$2:$A$421,$A6,'Indicators Long'!$E$2:$E$421,D$4,'Indicators Long'!$G$2:$G$421,"&lt;&gt;")=0,"",SUMIFS('Indicators Long'!$G$2:$G$421,'Indicators Long'!$A$2:$A$421,$A6,'Indicators Long'!$E$2:$E$421,D$4))</f>
        <v>333287557</v>
      </c>
      <c r="E6" s="10" t="n">
        <f aca="false">IF(COUNTIFS('Indicators Long'!$A$2:$A$421,$A6,'Indicators Long'!$E$2:$E$421,E$4,'Indicators Long'!$G$2:$G$421,"&lt;&gt;")=0,"",SUMIFS('Indicators Long'!$G$2:$G$421,'Indicators Long'!$A$2:$A$421,$A6,'Indicators Long'!$E$2:$E$421,E$4))</f>
        <v>21.74</v>
      </c>
      <c r="F6" s="10" t="n">
        <f aca="false">IF(COUNTIFS('Indicators Long'!$A$2:$A$421,$A6,'Indicators Long'!$E$2:$E$421,F$4,'Indicators Long'!$G$2:$G$421,"&lt;&gt;")=0,"",SUMIFS('Indicators Long'!$G$2:$G$421,'Indicators Long'!$A$2:$A$421,$A6,'Indicators Long'!$E$2:$E$421,F$4))</f>
        <v>17.34</v>
      </c>
      <c r="G6" s="10" t="n">
        <f aca="false">IF(COUNTIFS('Indicators Long'!$A$2:$A$421,$A6,'Indicators Long'!$E$2:$E$421,G$4,'Indicators Long'!$G$2:$G$421,"&lt;&gt;")=0,"",SUMIFS('Indicators Long'!$G$2:$G$421,'Indicators Long'!$A$2:$A$421,$A6,'Indicators Long'!$E$2:$E$421,G$4))</f>
        <v>12.62</v>
      </c>
      <c r="H6" s="10" t="n">
        <f aca="false">IF(COUNTIFS('Indicators Long'!$A$2:$A$421,$A6,'Indicators Long'!$E$2:$E$421,H$4,'Indicators Long'!$G$2:$G$421,"&lt;&gt;")=0,"",SUMIFS('Indicators Long'!$G$2:$G$421,'Indicators Long'!$A$2:$A$421,$A6,'Indicators Long'!$E$2:$E$421,H$4))</f>
        <v>19.1</v>
      </c>
      <c r="I6" s="10" t="n">
        <f aca="false">IF(COUNTIFS('Indicators Long'!$A$2:$A$421,$A6,'Indicators Long'!$E$2:$E$421,I$4,'Indicators Long'!$G$2:$G$421,"&lt;&gt;")=0,"",SUMIFS('Indicators Long'!$G$2:$G$421,'Indicators Long'!$A$2:$A$421,$A6,'Indicators Long'!$E$2:$E$421,I$4))</f>
        <v>20</v>
      </c>
      <c r="J6" s="10" t="n">
        <f aca="false">IF(COUNTIFS('Indicators Long'!$A$2:$A$421,$A6,'Indicators Long'!$E$2:$E$421,J$4,'Indicators Long'!$G$2:$G$421,"&lt;&gt;")=0,"",SUMIFS('Indicators Long'!$G$2:$G$421,'Indicators Long'!$A$2:$A$421,$A6,'Indicators Long'!$E$2:$E$421,J$4))</f>
        <v>16.3</v>
      </c>
      <c r="K6" s="11" t="n">
        <f aca="false">IF(COUNTIFS('Indicators Long'!$A$2:$A$421,$A6,'Indicators Long'!$E$2:$E$421,K$4,'Indicators Long'!$G$2:$G$421,"&lt;&gt;")=0,"",SUMIFS('Indicators Long'!$G$2:$G$421,'Indicators Long'!$A$2:$A$421,$A6,'Indicators Long'!$E$2:$E$421,K$4))</f>
        <v>74755</v>
      </c>
      <c r="L6" s="10" t="n">
        <f aca="false">IF(COUNTIFS('Indicators Long'!$A$2:$A$421,$A6,'Indicators Long'!$E$2:$E$421,L$4,'Indicators Long'!$G$2:$G$421,"&lt;&gt;")=0,"",SUMIFS('Indicators Long'!$G$2:$G$421,'Indicators Long'!$A$2:$A$421,$A6,'Indicators Long'!$E$2:$E$421,L$4))</f>
        <v>3.65</v>
      </c>
      <c r="M6" s="10" t="n">
        <f aca="false">IF(COUNTIFS('Indicators Long'!$A$2:$A$421,$A6,'Indicators Long'!$E$2:$E$421,M$4,'Indicators Long'!$G$2:$G$421,"&lt;&gt;")=0,"",SUMIFS('Indicators Long'!$G$2:$G$421,'Indicators Long'!$A$2:$A$421,$A6,'Indicators Long'!$E$2:$E$421,M$4))</f>
        <v>10.23</v>
      </c>
      <c r="N6" s="10" t="n">
        <f aca="false">IF(COUNTIFS('Indicators Long'!$A$2:$A$421,$A6,'Indicators Long'!$E$2:$E$421,N$4,'Indicators Long'!$G$2:$G$421,"&lt;&gt;")=0,"",SUMIFS('Indicators Long'!$G$2:$G$421,'Indicators Long'!$A$2:$A$421,$A6,'Indicators Long'!$E$2:$E$421,N$4))</f>
        <v>10.4</v>
      </c>
      <c r="O6" s="10" t="n">
        <f aca="false">IF(COUNTIFS('Indicators Long'!$A$2:$A$421,$A6,'Indicators Long'!$E$2:$E$421,O$4,'Indicators Long'!$G$2:$G$421,"&lt;&gt;")=0,"",SUMIFS('Indicators Long'!$G$2:$G$421,'Indicators Long'!$A$2:$A$421,$A6,'Indicators Long'!$E$2:$E$421,O$4))</f>
        <v>14.49</v>
      </c>
      <c r="P6" s="10" t="n">
        <f aca="false">IF(COUNTIFS('Indicators Long'!$A$2:$A$421,$A6,'Indicators Long'!$E$2:$E$421,P$4,'Indicators Long'!$G$2:$G$421,"&lt;&gt;")=0,"",SUMIFS('Indicators Long'!$G$2:$G$421,'Indicators Long'!$A$2:$A$421,$A6,'Indicators Long'!$E$2:$E$421,P$4))</f>
        <v>89.14</v>
      </c>
      <c r="Q6" s="10" t="n">
        <f aca="false">IF(COUNTIFS('Indicators Long'!$A$2:$A$421,$A6,'Indicators Long'!$E$2:$E$421,Q$4,'Indicators Long'!$G$2:$G$421,"&lt;&gt;")=0,"",SUMIFS('Indicators Long'!$G$2:$G$421,'Indicators Long'!$A$2:$A$421,$A6,'Indicators Long'!$E$2:$E$421,Q$4))</f>
        <v>88.35</v>
      </c>
      <c r="R6" s="12" t="n">
        <f aca="false">IF(COUNTIFS('Indicators Long'!$A$2:$A$421,$A6,'Indicators Long'!$E$2:$E$421,R$4,'Indicators Long'!$G$2:$G$421,"&lt;&gt;")=0,"",SUMIFS('Indicators Long'!$G$2:$G$421,'Indicators Long'!$A$2:$A$421,$A6,'Indicators Long'!$E$2:$E$421,R$4))</f>
        <v>1334</v>
      </c>
      <c r="S6" s="12" t="n">
        <f aca="false">IF(COUNTIFS('Indicators Long'!$A$2:$A$421,$A6,'Indicators Long'!$E$2:$E$421,S$4,'Indicators Long'!$G$2:$G$421,"&lt;&gt;")=0,"",SUMIFS('Indicators Long'!$G$2:$G$421,'Indicators Long'!$A$2:$A$421,$A6,'Indicators Long'!$E$2:$E$421,S$4))</f>
        <v>319</v>
      </c>
      <c r="T6" s="12" t="n">
        <f aca="false">IF(COUNTIFS('Indicators Long'!$A$2:$A$421,$A6,'Indicators Long'!$E$2:$E$421,T$4,'Indicators Long'!$G$2:$G$421,"&lt;&gt;")=0,"",SUMIFS('Indicators Long'!$G$2:$G$421,'Indicators Long'!$A$2:$A$421,$A6,'Indicators Long'!$E$2:$E$421,T$4))</f>
        <v>1361</v>
      </c>
      <c r="U6" s="9" t="n">
        <f aca="false">IF(COUNTIFS('Indicators Long'!$A$2:$A$421,$A6,'Indicators Long'!$E$2:$E$421,U$4,'Indicators Long'!$G$2:$G$421,"&lt;&gt;")=0,"",SUMIFS('Indicators Long'!$G$2:$G$421,'Indicators Long'!$A$2:$A$421,$A6,'Indicators Long'!$E$2:$E$421,U$4))</f>
        <v>2681</v>
      </c>
      <c r="V6" s="10" t="n">
        <f aca="false">IF(COUNTIFS('Indicators Long'!$A$2:$A$421,$A6,'Indicators Long'!$E$2:$E$421,V$4,'Indicators Long'!$G$2:$G$421,"&lt;&gt;")=0,"",SUMIFS('Indicators Long'!$G$2:$G$421,'Indicators Long'!$A$2:$A$421,$A6,'Indicators Long'!$E$2:$E$421,V$4))</f>
        <v>43</v>
      </c>
      <c r="W6" s="10" t="n">
        <f aca="false">IF(COUNTIFS('Indicators Long'!$A$2:$A$421,$A6,'Indicators Long'!$E$2:$E$421,W$4,'Indicators Long'!$G$2:$G$421,"&lt;&gt;")=0,"",SUMIFS('Indicators Long'!$G$2:$G$421,'Indicators Long'!$A$2:$A$421,$A6,'Indicators Long'!$E$2:$E$421,W$4))</f>
        <v>15</v>
      </c>
      <c r="X6" s="10" t="n">
        <f aca="false">IF(COUNTIFS('Indicators Long'!$A$2:$A$421,$A6,'Indicators Long'!$E$2:$E$421,X$4,'Indicators Long'!$G$2:$G$421,"&lt;&gt;")=0,"",SUMIFS('Indicators Long'!$G$2:$G$421,'Indicators Long'!$A$2:$A$421,$A6,'Indicators Long'!$E$2:$E$421,X$4))</f>
        <v>22.9</v>
      </c>
      <c r="Y6" s="10" t="n">
        <f aca="false">IF(COUNTIFS('Indicators Long'!$A$2:$A$421,$A6,'Indicators Long'!$E$2:$E$421,Y$4,'Indicators Long'!$G$2:$G$421,"&lt;&gt;")=0,"",SUMIFS('Indicators Long'!$G$2:$G$421,'Indicators Long'!$A$2:$A$421,$A6,'Indicators Long'!$E$2:$E$421,Y$4))</f>
        <v>18.11</v>
      </c>
      <c r="Z6" s="10" t="n">
        <f aca="false">IF(COUNTIFS('Indicators Long'!$A$2:$A$421,$A6,'Indicators Long'!$E$2:$E$421,Z$4,'Indicators Long'!$G$2:$G$421,"&lt;&gt;")=0,"",SUMIFS('Indicators Long'!$G$2:$G$421,'Indicators Long'!$A$2:$A$421,$A6,'Indicators Long'!$E$2:$E$421,Z$4))</f>
        <v>33.01</v>
      </c>
      <c r="AA6" s="9" t="n">
        <f aca="false">IF(COUNTIFS('Indicators Long'!$A$2:$A$421,$A6,'Indicators Long'!$E$2:$E$421,AA$4,'Indicators Long'!$G$2:$G$421,"&lt;&gt;")=0,"",SUMIFS('Indicators Long'!$G$2:$G$421,'Indicators Long'!$A$2:$A$421,$A6,'Indicators Long'!$E$2:$E$421,AA$4))</f>
        <v>7971.51</v>
      </c>
      <c r="AB6" s="13" t="n">
        <f aca="false">IF(COUNTIFS('Indicators Long'!$A$2:$A$421,$A6,'Indicators Long'!$E$2:$E$421,AB$4,'Indicators Long'!$G$2:$G$421,"&lt;&gt;")=0,"",SUMIFS('Indicators Long'!$G$2:$G$421,'Indicators Long'!$A$2:$A$421,$A6,'Indicators Long'!$E$2:$E$421,AB$4))</f>
        <v>77.585</v>
      </c>
      <c r="AC6" s="10" t="n">
        <f aca="false">IF(COUNTIFS('Indicators Long'!$A$2:$A$421,$A6,'Indicators Long'!$E$2:$E$421,AC$4,'Indicators Long'!$G$2:$G$421,"&lt;&gt;")=0,"",SUMIFS('Indicators Long'!$G$2:$G$421,'Indicators Long'!$A$2:$A$421,$A6,'Indicators Long'!$E$2:$E$421,AC$4))</f>
        <v>9.6</v>
      </c>
      <c r="AD6" s="10" t="n">
        <f aca="false">IF(COUNTIFS('Indicators Long'!$A$2:$A$421,$A6,'Indicators Long'!$E$2:$E$421,AD$4,'Indicators Long'!$G$2:$G$421,"&lt;&gt;")=0,"",SUMIFS('Indicators Long'!$G$2:$G$421,'Indicators Long'!$A$2:$A$421,$A6,'Indicators Long'!$E$2:$E$421,AD$4))</f>
        <v>34</v>
      </c>
      <c r="AE6" s="13" t="n">
        <f aca="false">IF(COUNTIFS('Indicators Long'!$A$2:$A$421,$A6,'Indicators Long'!$E$2:$E$421,AE$4,'Indicators Long'!$G$2:$G$421,"&lt;&gt;")=0,"",SUMIFS('Indicators Long'!$G$2:$G$421,'Indicators Long'!$A$2:$A$421,$A6,'Indicators Long'!$E$2:$E$421,AE$4))</f>
        <v>4.817</v>
      </c>
      <c r="AF6" s="13" t="n">
        <f aca="false">IF(COUNTIFS('Indicators Long'!$A$2:$A$421,$A6,'Indicators Long'!$E$2:$E$421,AF$4,'Indicators Long'!$G$2:$G$421,"&lt;&gt;")=0,"",SUMIFS('Indicators Long'!$G$2:$G$421,'Indicators Long'!$A$2:$A$421,$A6,'Indicators Long'!$E$2:$E$421,AF$4))</f>
        <v>27.195</v>
      </c>
      <c r="AG6" s="13" t="n">
        <f aca="false">IF(COUNTIFS('Indicators Long'!$A$2:$A$421,$A6,'Indicators Long'!$E$2:$E$421,AG$4,'Indicators Long'!$G$2:$G$421,"&lt;&gt;")=0,"",SUMIFS('Indicators Long'!$G$2:$G$421,'Indicators Long'!$A$2:$A$421,$A6,'Indicators Long'!$E$2:$E$421,AG$4))</f>
        <v>13.942</v>
      </c>
      <c r="AH6" s="10" t="n">
        <f aca="false">IF(COUNTIFS('Indicators Long'!$A$2:$A$421,$A6,'Indicators Long'!$E$2:$E$421,AH$4,'Indicators Long'!$G$2:$G$421,"&lt;&gt;")=0,"",SUMIFS('Indicators Long'!$G$2:$G$421,'Indicators Long'!$A$2:$A$421,$A6,'Indicators Long'!$E$2:$E$421,AH$4))</f>
        <v>8.34</v>
      </c>
      <c r="AI6" s="13" t="n">
        <f aca="false">IF(COUNTIFS('Indicators Long'!$A$2:$A$421,$A6,'Indicators Long'!$E$2:$E$421,AI$4,'Indicators Long'!$G$2:$G$421,"&lt;&gt;")=0,"",SUMIFS('Indicators Long'!$G$2:$G$421,'Indicators Long'!$A$2:$A$421,$A6,'Indicators Long'!$E$2:$E$421,AI$4))</f>
        <v>5.671</v>
      </c>
      <c r="AJ6" s="13" t="n">
        <f aca="false">IF(COUNTIFS('Indicators Long'!$A$2:$A$421,$A6,'Indicators Long'!$E$2:$E$421,AJ$4,'Indicators Long'!$G$2:$G$421,"&lt;&gt;")=0,"",SUMIFS('Indicators Long'!$G$2:$G$421,'Indicators Long'!$A$2:$A$421,$A6,'Indicators Long'!$E$2:$E$421,AJ$4))</f>
        <v>16.58</v>
      </c>
      <c r="AK6" s="13" t="n">
        <f aca="false">IF(COUNTIFS('Indicators Long'!$A$2:$A$421,$A6,'Indicators Long'!$E$2:$E$421,AK$4,'Indicators Long'!$G$2:$G$421,"&lt;&gt;")=0,"",SUMIFS('Indicators Long'!$G$2:$G$421,'Indicators Long'!$A$2:$A$421,$A6,'Indicators Long'!$E$2:$E$421,AK$4))</f>
        <v>50.646</v>
      </c>
      <c r="AL6" s="10" t="n">
        <f aca="false">IF(COUNTIFS('Indicators Long'!$A$2:$A$421,$A6,'Indicators Long'!$E$2:$E$421,AL$4,'Indicators Long'!$G$2:$G$421,"&lt;&gt;")=0,"",SUMIFS('Indicators Long'!$G$2:$G$421,'Indicators Long'!$A$2:$A$421,$A6,'Indicators Long'!$E$2:$E$421,AL$4))</f>
        <v>5.32</v>
      </c>
    </row>
    <row r="7" customFormat="false" ht="15" hidden="false" customHeight="false" outlineLevel="0" collapsed="false">
      <c r="A7" s="16" t="s">
        <v>42</v>
      </c>
      <c r="B7" s="17" t="s">
        <v>43</v>
      </c>
      <c r="C7" s="17" t="s">
        <v>44</v>
      </c>
      <c r="D7" s="9" t="n">
        <f aca="false">IF(COUNTIFS('Indicators Long'!$A$2:$A$421,$A7,'Indicators Long'!$E$2:$E$421,D$4,'Indicators Long'!$G$2:$G$421,"&lt;&gt;")=0,"",SUMIFS('Indicators Long'!$G$2:$G$421,'Indicators Long'!$A$2:$A$421,$A7,'Indicators Long'!$E$2:$E$421,D$4))</f>
        <v>5282634</v>
      </c>
      <c r="E7" s="10" t="n">
        <f aca="false">IF(COUNTIFS('Indicators Long'!$A$2:$A$421,$A7,'Indicators Long'!$E$2:$E$421,E$4,'Indicators Long'!$G$2:$G$421,"&lt;&gt;")=0,"",SUMIFS('Indicators Long'!$G$2:$G$421,'Indicators Long'!$A$2:$A$421,$A7,'Indicators Long'!$E$2:$E$421,E$4))</f>
        <v>21.16</v>
      </c>
      <c r="F7" s="10" t="n">
        <f aca="false">IF(COUNTIFS('Indicators Long'!$A$2:$A$421,$A7,'Indicators Long'!$E$2:$E$421,F$4,'Indicators Long'!$G$2:$G$421,"&lt;&gt;")=0,"",SUMIFS('Indicators Long'!$G$2:$G$421,'Indicators Long'!$A$2:$A$421,$A7,'Indicators Long'!$E$2:$E$421,F$4))</f>
        <v>19.08</v>
      </c>
      <c r="G7" s="10" t="n">
        <f aca="false">IF(COUNTIFS('Indicators Long'!$A$2:$A$421,$A7,'Indicators Long'!$E$2:$E$421,G$4,'Indicators Long'!$G$2:$G$421,"&lt;&gt;")=0,"",SUMIFS('Indicators Long'!$G$2:$G$421,'Indicators Long'!$A$2:$A$421,$A7,'Indicators Long'!$E$2:$E$421,G$4))</f>
        <v>25.64</v>
      </c>
      <c r="H7" s="10" t="n">
        <f aca="false">IF(COUNTIFS('Indicators Long'!$A$2:$A$421,$A7,'Indicators Long'!$E$2:$E$421,H$4,'Indicators Long'!$G$2:$G$421,"&lt;&gt;")=0,"",SUMIFS('Indicators Long'!$G$2:$G$421,'Indicators Long'!$A$2:$A$421,$A7,'Indicators Long'!$E$2:$E$421,H$4))</f>
        <v>6.59</v>
      </c>
      <c r="I7" s="10" t="n">
        <f aca="false">IF(COUNTIFS('Indicators Long'!$A$2:$A$421,$A7,'Indicators Long'!$E$2:$E$421,I$4,'Indicators Long'!$G$2:$G$421,"&lt;&gt;")=0,"",SUMIFS('Indicators Long'!$G$2:$G$421,'Indicators Long'!$A$2:$A$421,$A7,'Indicators Long'!$E$2:$E$421,I$4))</f>
        <v>32.05</v>
      </c>
      <c r="J7" s="10" t="n">
        <f aca="false">IF(COUNTIFS('Indicators Long'!$A$2:$A$421,$A7,'Indicators Long'!$E$2:$E$421,J$4,'Indicators Long'!$G$2:$G$421,"&lt;&gt;")=0,"",SUMIFS('Indicators Long'!$G$2:$G$421,'Indicators Long'!$A$2:$A$421,$A7,'Indicators Long'!$E$2:$E$421,J$4))</f>
        <v>19.2</v>
      </c>
      <c r="K7" s="11" t="n">
        <f aca="false">IF(COUNTIFS('Indicators Long'!$A$2:$A$421,$A7,'Indicators Long'!$E$2:$E$421,K$4,'Indicators Long'!$G$2:$G$421,"&lt;&gt;")=0,"",SUMIFS('Indicators Long'!$G$2:$G$421,'Indicators Long'!$A$2:$A$421,$A7,'Indicators Long'!$E$2:$E$421,K$4))</f>
        <v>64227</v>
      </c>
      <c r="L7" s="10" t="n">
        <f aca="false">IF(COUNTIFS('Indicators Long'!$A$2:$A$421,$A7,'Indicators Long'!$E$2:$E$421,L$4,'Indicators Long'!$G$2:$G$421,"&lt;&gt;")=0,"",SUMIFS('Indicators Long'!$G$2:$G$421,'Indicators Long'!$A$2:$A$421,$A7,'Indicators Long'!$E$2:$E$421,L$4))</f>
        <v>3.24</v>
      </c>
      <c r="M7" s="10" t="n">
        <f aca="false">IF(COUNTIFS('Indicators Long'!$A$2:$A$421,$A7,'Indicators Long'!$E$2:$E$421,M$4,'Indicators Long'!$G$2:$G$421,"&lt;&gt;")=0,"",SUMIFS('Indicators Long'!$G$2:$G$421,'Indicators Long'!$A$2:$A$421,$A7,'Indicators Long'!$E$2:$E$421,M$4))</f>
        <v>12.26</v>
      </c>
      <c r="N7" s="10" t="n">
        <f aca="false">IF(COUNTIFS('Indicators Long'!$A$2:$A$421,$A7,'Indicators Long'!$E$2:$E$421,N$4,'Indicators Long'!$G$2:$G$421,"&lt;&gt;")=0,"",SUMIFS('Indicators Long'!$G$2:$G$421,'Indicators Long'!$A$2:$A$421,$A7,'Indicators Long'!$E$2:$E$421,N$4))</f>
        <v>9.9</v>
      </c>
      <c r="O7" s="10" t="n">
        <f aca="false">IF(COUNTIFS('Indicators Long'!$A$2:$A$421,$A7,'Indicators Long'!$E$2:$E$421,O$4,'Indicators Long'!$G$2:$G$421,"&lt;&gt;")=0,"",SUMIFS('Indicators Long'!$G$2:$G$421,'Indicators Long'!$A$2:$A$421,$A7,'Indicators Long'!$E$2:$E$421,O$4))</f>
        <v>12.77</v>
      </c>
      <c r="P7" s="10" t="n">
        <f aca="false">IF(COUNTIFS('Indicators Long'!$A$2:$A$421,$A7,'Indicators Long'!$E$2:$E$421,P$4,'Indicators Long'!$G$2:$G$421,"&lt;&gt;")=0,"",SUMIFS('Indicators Long'!$G$2:$G$421,'Indicators Long'!$A$2:$A$421,$A7,'Indicators Long'!$E$2:$E$421,P$4))</f>
        <v>89.33</v>
      </c>
      <c r="Q7" s="10" t="n">
        <f aca="false">IF(COUNTIFS('Indicators Long'!$A$2:$A$421,$A7,'Indicators Long'!$E$2:$E$421,Q$4,'Indicators Long'!$G$2:$G$421,"&lt;&gt;")=0,"",SUMIFS('Indicators Long'!$G$2:$G$421,'Indicators Long'!$A$2:$A$421,$A7,'Indicators Long'!$E$2:$E$421,Q$4))</f>
        <v>85.03</v>
      </c>
      <c r="R7" s="12" t="n">
        <f aca="false">IF(COUNTIFS('Indicators Long'!$A$2:$A$421,$A7,'Indicators Long'!$E$2:$E$421,R$4,'Indicators Long'!$G$2:$G$421,"&lt;&gt;")=0,"",SUMIFS('Indicators Long'!$G$2:$G$421,'Indicators Long'!$A$2:$A$421,$A7,'Indicators Long'!$E$2:$E$421,R$4))</f>
        <v>1485</v>
      </c>
      <c r="S7" s="12" t="n">
        <f aca="false">IF(COUNTIFS('Indicators Long'!$A$2:$A$421,$A7,'Indicators Long'!$E$2:$E$421,S$4,'Indicators Long'!$G$2:$G$421,"&lt;&gt;")=0,"",SUMIFS('Indicators Long'!$G$2:$G$421,'Indicators Long'!$A$2:$A$421,$A7,'Indicators Long'!$E$2:$E$421,S$4))</f>
        <v>462</v>
      </c>
      <c r="T7" s="12" t="n">
        <f aca="false">IF(COUNTIFS('Indicators Long'!$A$2:$A$421,$A7,'Indicators Long'!$E$2:$E$421,T$4,'Indicators Long'!$G$2:$G$421,"&lt;&gt;")=0,"",SUMIFS('Indicators Long'!$G$2:$G$421,'Indicators Long'!$A$2:$A$421,$A7,'Indicators Long'!$E$2:$E$421,T$4))</f>
        <v>1682</v>
      </c>
      <c r="U7" s="9" t="n">
        <f aca="false">IF(COUNTIFS('Indicators Long'!$A$2:$A$421,$A7,'Indicators Long'!$E$2:$E$421,U$4,'Indicators Long'!$G$2:$G$421,"&lt;&gt;")=0,"",SUMIFS('Indicators Long'!$G$2:$G$421,'Indicators Long'!$A$2:$A$421,$A7,'Indicators Long'!$E$2:$E$421,U$4))</f>
        <v>2571</v>
      </c>
      <c r="V7" s="10" t="n">
        <f aca="false">IF(COUNTIFS('Indicators Long'!$A$2:$A$421,$A7,'Indicators Long'!$E$2:$E$421,V$4,'Indicators Long'!$G$2:$G$421,"&lt;&gt;")=0,"",SUMIFS('Indicators Long'!$G$2:$G$421,'Indicators Long'!$A$2:$A$421,$A7,'Indicators Long'!$E$2:$E$421,V$4))</f>
        <v>48</v>
      </c>
      <c r="W7" s="10" t="n">
        <f aca="false">IF(COUNTIFS('Indicators Long'!$A$2:$A$421,$A7,'Indicators Long'!$E$2:$E$421,W$4,'Indicators Long'!$G$2:$G$421,"&lt;&gt;")=0,"",SUMIFS('Indicators Long'!$G$2:$G$421,'Indicators Long'!$A$2:$A$421,$A7,'Indicators Long'!$E$2:$E$421,W$4))</f>
        <v>16.3</v>
      </c>
      <c r="X7" s="10" t="n">
        <f aca="false">IF(COUNTIFS('Indicators Long'!$A$2:$A$421,$A7,'Indicators Long'!$E$2:$E$421,X$4,'Indicators Long'!$G$2:$G$421,"&lt;&gt;")=0,"",SUMIFS('Indicators Long'!$G$2:$G$421,'Indicators Long'!$A$2:$A$421,$A7,'Indicators Long'!$E$2:$E$421,X$4))</f>
        <v>24</v>
      </c>
      <c r="Y7" s="10" t="n">
        <f aca="false">IF(COUNTIFS('Indicators Long'!$A$2:$A$421,$A7,'Indicators Long'!$E$2:$E$421,Y$4,'Indicators Long'!$G$2:$G$421,"&lt;&gt;")=0,"",SUMIFS('Indicators Long'!$G$2:$G$421,'Indicators Long'!$A$2:$A$421,$A7,'Indicators Long'!$E$2:$E$421,Y$4))</f>
        <v>18.13</v>
      </c>
      <c r="Z7" s="10" t="n">
        <f aca="false">IF(COUNTIFS('Indicators Long'!$A$2:$A$421,$A7,'Indicators Long'!$E$2:$E$421,Z$4,'Indicators Long'!$G$2:$G$421,"&lt;&gt;")=0,"",SUMIFS('Indicators Long'!$G$2:$G$421,'Indicators Long'!$A$2:$A$421,$A7,'Indicators Long'!$E$2:$E$421,Z$4))</f>
        <v>34.69</v>
      </c>
      <c r="AA7" s="9" t="n">
        <f aca="false">IF(COUNTIFS('Indicators Long'!$A$2:$A$421,$A7,'Indicators Long'!$E$2:$E$421,AA$4,'Indicators Long'!$G$2:$G$421,"&lt;&gt;")=0,"",SUMIFS('Indicators Long'!$G$2:$G$421,'Indicators Long'!$A$2:$A$421,$A7,'Indicators Long'!$E$2:$E$421,AA$4))</f>
        <v>10317.505</v>
      </c>
      <c r="AB7" s="13" t="n">
        <f aca="false">IF(COUNTIFS('Indicators Long'!$A$2:$A$421,$A7,'Indicators Long'!$E$2:$E$421,AB$4,'Indicators Long'!$G$2:$G$421,"&lt;&gt;")=0,"",SUMIFS('Indicators Long'!$G$2:$G$421,'Indicators Long'!$A$2:$A$421,$A7,'Indicators Long'!$E$2:$E$421,AB$4))</f>
        <v>75.232</v>
      </c>
      <c r="AC7" s="10" t="n">
        <f aca="false">IF(COUNTIFS('Indicators Long'!$A$2:$A$421,$A7,'Indicators Long'!$E$2:$E$421,AC$4,'Indicators Long'!$G$2:$G$421,"&lt;&gt;")=0,"",SUMIFS('Indicators Long'!$G$2:$G$421,'Indicators Long'!$A$2:$A$421,$A7,'Indicators Long'!$E$2:$E$421,AC$4))</f>
        <v>11.9</v>
      </c>
      <c r="AD7" s="10" t="n">
        <f aca="false">IF(COUNTIFS('Indicators Long'!$A$2:$A$421,$A7,'Indicators Long'!$E$2:$E$421,AD$4,'Indicators Long'!$G$2:$G$421,"&lt;&gt;")=0,"",SUMIFS('Indicators Long'!$G$2:$G$421,'Indicators Long'!$A$2:$A$421,$A7,'Indicators Long'!$E$2:$E$421,AD$4))</f>
        <v>36.4</v>
      </c>
      <c r="AE7" s="13" t="n">
        <f aca="false">IF(COUNTIFS('Indicators Long'!$A$2:$A$421,$A7,'Indicators Long'!$E$2:$E$421,AE$4,'Indicators Long'!$G$2:$G$421,"&lt;&gt;")=0,"",SUMIFS('Indicators Long'!$G$2:$G$421,'Indicators Long'!$A$2:$A$421,$A7,'Indicators Long'!$E$2:$E$421,AE$4))</f>
        <v>5.411</v>
      </c>
      <c r="AF7" s="13" t="n">
        <f aca="false">IF(COUNTIFS('Indicators Long'!$A$2:$A$421,$A7,'Indicators Long'!$E$2:$E$421,AF$4,'Indicators Long'!$G$2:$G$421,"&lt;&gt;")=0,"",SUMIFS('Indicators Long'!$G$2:$G$421,'Indicators Long'!$A$2:$A$421,$A7,'Indicators Long'!$E$2:$E$421,AF$4))</f>
        <v>32.165</v>
      </c>
      <c r="AG7" s="13" t="n">
        <f aca="false">IF(COUNTIFS('Indicators Long'!$A$2:$A$421,$A7,'Indicators Long'!$E$2:$E$421,AG$4,'Indicators Long'!$G$2:$G$421,"&lt;&gt;")=0,"",SUMIFS('Indicators Long'!$G$2:$G$421,'Indicators Long'!$A$2:$A$421,$A7,'Indicators Long'!$E$2:$E$421,AG$4))</f>
        <v>15.857</v>
      </c>
      <c r="AH7" s="10" t="n">
        <f aca="false">IF(COUNTIFS('Indicators Long'!$A$2:$A$421,$A7,'Indicators Long'!$E$2:$E$421,AH$4,'Indicators Long'!$G$2:$G$421,"&lt;&gt;")=0,"",SUMIFS('Indicators Long'!$G$2:$G$421,'Indicators Long'!$A$2:$A$421,$A7,'Indicators Long'!$E$2:$E$421,AH$4))</f>
        <v>9.78</v>
      </c>
      <c r="AI7" s="13" t="n">
        <f aca="false">IF(COUNTIFS('Indicators Long'!$A$2:$A$421,$A7,'Indicators Long'!$E$2:$E$421,AI$4,'Indicators Long'!$G$2:$G$421,"&lt;&gt;")=0,"",SUMIFS('Indicators Long'!$G$2:$G$421,'Indicators Long'!$A$2:$A$421,$A7,'Indicators Long'!$E$2:$E$421,AI$4))</f>
        <v>6.913</v>
      </c>
      <c r="AJ7" s="13" t="n">
        <f aca="false">IF(COUNTIFS('Indicators Long'!$A$2:$A$421,$A7,'Indicators Long'!$E$2:$E$421,AJ$4,'Indicators Long'!$G$2:$G$421,"&lt;&gt;")=0,"",SUMIFS('Indicators Long'!$G$2:$G$421,'Indicators Long'!$A$2:$A$421,$A7,'Indicators Long'!$E$2:$E$421,AJ$4))</f>
        <v>20.496</v>
      </c>
      <c r="AK7" s="13" t="n">
        <f aca="false">IF(COUNTIFS('Indicators Long'!$A$2:$A$421,$A7,'Indicators Long'!$E$2:$E$421,AK$4,'Indicators Long'!$G$2:$G$421,"&lt;&gt;")=0,"",SUMIFS('Indicators Long'!$G$2:$G$421,'Indicators Long'!$A$2:$A$421,$A7,'Indicators Long'!$E$2:$E$421,AK$4))</f>
        <v>66.018</v>
      </c>
      <c r="AL7" s="10" t="n">
        <f aca="false">IF(COUNTIFS('Indicators Long'!$A$2:$A$421,$A7,'Indicators Long'!$E$2:$E$421,AL$4,'Indicators Long'!$G$2:$G$421,"&lt;&gt;")=0,"",SUMIFS('Indicators Long'!$G$2:$G$421,'Indicators Long'!$A$2:$A$421,$A7,'Indicators Long'!$E$2:$E$421,AL$4))</f>
        <v>5.33</v>
      </c>
    </row>
    <row r="8" customFormat="false" ht="15" hidden="false" customHeight="false" outlineLevel="0" collapsed="false">
      <c r="A8" s="7" t="s">
        <v>45</v>
      </c>
      <c r="B8" s="8" t="s">
        <v>46</v>
      </c>
      <c r="C8" s="8" t="s">
        <v>47</v>
      </c>
      <c r="D8" s="9" t="n">
        <f aca="false">IF(COUNTIFS('Indicators Long'!$A$2:$A$421,$A8,'Indicators Long'!$E$2:$E$421,D$4,'Indicators Long'!$G$2:$G$421,"&lt;&gt;")=0,"",SUMIFS('Indicators Long'!$G$2:$G$421,'Indicators Long'!$A$2:$A$421,$A8,'Indicators Long'!$E$2:$E$421,D$4))</f>
        <v>24356</v>
      </c>
      <c r="E8" s="10" t="n">
        <f aca="false">IF(COUNTIFS('Indicators Long'!$A$2:$A$421,$A8,'Indicators Long'!$E$2:$E$421,E$4,'Indicators Long'!$G$2:$G$421,"&lt;&gt;")=0,"",SUMIFS('Indicators Long'!$G$2:$G$421,'Indicators Long'!$A$2:$A$421,$A8,'Indicators Long'!$E$2:$E$421,E$4))</f>
        <v>19.47</v>
      </c>
      <c r="F8" s="10" t="n">
        <f aca="false">IF(COUNTIFS('Indicators Long'!$A$2:$A$421,$A8,'Indicators Long'!$E$2:$E$421,F$4,'Indicators Long'!$G$2:$G$421,"&lt;&gt;")=0,"",SUMIFS('Indicators Long'!$G$2:$G$421,'Indicators Long'!$A$2:$A$421,$A8,'Indicators Long'!$E$2:$E$421,F$4))</f>
        <v>22.98</v>
      </c>
      <c r="G8" s="10" t="n">
        <f aca="false">IF(COUNTIFS('Indicators Long'!$A$2:$A$421,$A8,'Indicators Long'!$E$2:$E$421,G$4,'Indicators Long'!$G$2:$G$421,"&lt;&gt;")=0,"",SUMIFS('Indicators Long'!$G$2:$G$421,'Indicators Long'!$A$2:$A$421,$A8,'Indicators Long'!$E$2:$E$421,G$4))</f>
        <v>25.61</v>
      </c>
      <c r="H8" s="10" t="n">
        <f aca="false">IF(COUNTIFS('Indicators Long'!$A$2:$A$421,$A8,'Indicators Long'!$E$2:$E$421,H$4,'Indicators Long'!$G$2:$G$421,"&lt;&gt;")=0,"",SUMIFS('Indicators Long'!$G$2:$G$421,'Indicators Long'!$A$2:$A$421,$A8,'Indicators Long'!$E$2:$E$421,H$4))</f>
        <v>2.06</v>
      </c>
      <c r="I8" s="10" t="n">
        <f aca="false">IF(COUNTIFS('Indicators Long'!$A$2:$A$421,$A8,'Indicators Long'!$E$2:$E$421,I$4,'Indicators Long'!$G$2:$G$421,"&lt;&gt;")=0,"",SUMIFS('Indicators Long'!$G$2:$G$421,'Indicators Long'!$A$2:$A$421,$A8,'Indicators Long'!$E$2:$E$421,I$4))</f>
        <v>78.98</v>
      </c>
      <c r="J8" s="10" t="n">
        <f aca="false">IF(COUNTIFS('Indicators Long'!$A$2:$A$421,$A8,'Indicators Long'!$E$2:$E$421,J$4,'Indicators Long'!$G$2:$G$421,"&lt;&gt;")=0,"",SUMIFS('Indicators Long'!$G$2:$G$421,'Indicators Long'!$A$2:$A$421,$A8,'Indicators Long'!$E$2:$E$421,J$4))</f>
        <v>23.5</v>
      </c>
      <c r="K8" s="11" t="n">
        <f aca="false">IF(COUNTIFS('Indicators Long'!$A$2:$A$421,$A8,'Indicators Long'!$E$2:$E$421,K$4,'Indicators Long'!$G$2:$G$421,"&lt;&gt;")=0,"",SUMIFS('Indicators Long'!$G$2:$G$421,'Indicators Long'!$A$2:$A$421,$A8,'Indicators Long'!$E$2:$E$421,K$4))</f>
        <v>50325</v>
      </c>
      <c r="L8" s="10" t="n">
        <f aca="false">IF(COUNTIFS('Indicators Long'!$A$2:$A$421,$A8,'Indicators Long'!$E$2:$E$421,L$4,'Indicators Long'!$G$2:$G$421,"&lt;&gt;")=0,"",SUMIFS('Indicators Long'!$G$2:$G$421,'Indicators Long'!$A$2:$A$421,$A8,'Indicators Long'!$E$2:$E$421,L$4))</f>
        <v>3.87</v>
      </c>
      <c r="M8" s="10" t="n">
        <f aca="false">IF(COUNTIFS('Indicators Long'!$A$2:$A$421,$A8,'Indicators Long'!$E$2:$E$421,M$4,'Indicators Long'!$G$2:$G$421,"&lt;&gt;")=0,"",SUMIFS('Indicators Long'!$G$2:$G$421,'Indicators Long'!$A$2:$A$421,$A8,'Indicators Long'!$E$2:$E$421,M$4))</f>
        <v>13.25</v>
      </c>
      <c r="N8" s="10" t="n">
        <f aca="false">IF(COUNTIFS('Indicators Long'!$A$2:$A$421,$A8,'Indicators Long'!$E$2:$E$421,N$4,'Indicators Long'!$G$2:$G$421,"&lt;&gt;")=0,"",SUMIFS('Indicators Long'!$G$2:$G$421,'Indicators Long'!$A$2:$A$421,$A8,'Indicators Long'!$E$2:$E$421,N$4))</f>
        <v>9.6</v>
      </c>
      <c r="O8" s="10" t="n">
        <f aca="false">IF(COUNTIFS('Indicators Long'!$A$2:$A$421,$A8,'Indicators Long'!$E$2:$E$421,O$4,'Indicators Long'!$G$2:$G$421,"&lt;&gt;")=0,"",SUMIFS('Indicators Long'!$G$2:$G$421,'Indicators Long'!$A$2:$A$421,$A8,'Indicators Long'!$E$2:$E$421,O$4))</f>
        <v>10.59</v>
      </c>
      <c r="P8" s="10" t="n">
        <f aca="false">IF(COUNTIFS('Indicators Long'!$A$2:$A$421,$A8,'Indicators Long'!$E$2:$E$421,P$4,'Indicators Long'!$G$2:$G$421,"&lt;&gt;")=0,"",SUMIFS('Indicators Long'!$G$2:$G$421,'Indicators Long'!$A$2:$A$421,$A8,'Indicators Long'!$E$2:$E$421,P$4))</f>
        <v>85.12</v>
      </c>
      <c r="Q8" s="10" t="n">
        <f aca="false">IF(COUNTIFS('Indicators Long'!$A$2:$A$421,$A8,'Indicators Long'!$E$2:$E$421,Q$4,'Indicators Long'!$G$2:$G$421,"&lt;&gt;")=0,"",SUMIFS('Indicators Long'!$G$2:$G$421,'Indicators Long'!$A$2:$A$421,$A8,'Indicators Long'!$E$2:$E$421,Q$4))</f>
        <v>76.12</v>
      </c>
      <c r="R8" s="12" t="n">
        <f aca="false">IF(COUNTIFS('Indicators Long'!$A$2:$A$421,$A8,'Indicators Long'!$E$2:$E$421,R$4,'Indicators Long'!$G$2:$G$421,"&lt;&gt;")=0,"",SUMIFS('Indicators Long'!$G$2:$G$421,'Indicators Long'!$A$2:$A$421,$A8,'Indicators Long'!$E$2:$E$421,R$4))</f>
        <v>1869</v>
      </c>
      <c r="S8" s="12" t="n">
        <f aca="false">IF(COUNTIFS('Indicators Long'!$A$2:$A$421,$A8,'Indicators Long'!$E$2:$E$421,S$4,'Indicators Long'!$G$2:$G$421,"&lt;&gt;")=0,"",SUMIFS('Indicators Long'!$G$2:$G$421,'Indicators Long'!$A$2:$A$421,$A8,'Indicators Long'!$E$2:$E$421,S$4))</f>
        <v>1624</v>
      </c>
      <c r="T8" s="12" t="n">
        <f aca="false">IF(COUNTIFS('Indicators Long'!$A$2:$A$421,$A8,'Indicators Long'!$E$2:$E$421,T$4,'Indicators Long'!$G$2:$G$421,"&lt;&gt;")=0,"",SUMIFS('Indicators Long'!$G$2:$G$421,'Indicators Long'!$A$2:$A$421,$A8,'Indicators Long'!$E$2:$E$421,T$4))</f>
        <v>12178</v>
      </c>
      <c r="U8" s="9" t="n">
        <f aca="false">IF(COUNTIFS('Indicators Long'!$A$2:$A$421,$A8,'Indicators Long'!$E$2:$E$421,U$4,'Indicators Long'!$G$2:$G$421,"&lt;&gt;")=0,"",SUMIFS('Indicators Long'!$G$2:$G$421,'Indicators Long'!$A$2:$A$421,$A8,'Indicators Long'!$E$2:$E$421,U$4))</f>
        <v>2519</v>
      </c>
      <c r="V8" s="10" t="n">
        <f aca="false">IF(COUNTIFS('Indicators Long'!$A$2:$A$421,$A8,'Indicators Long'!$E$2:$E$421,V$4,'Indicators Long'!$G$2:$G$421,"&lt;&gt;")=0,"",SUMIFS('Indicators Long'!$G$2:$G$421,'Indicators Long'!$A$2:$A$421,$A8,'Indicators Long'!$E$2:$E$421,V$4))</f>
        <v>50</v>
      </c>
      <c r="W8" s="10" t="n">
        <f aca="false">IF(COUNTIFS('Indicators Long'!$A$2:$A$421,$A8,'Indicators Long'!$E$2:$E$421,W$4,'Indicators Long'!$G$2:$G$421,"&lt;&gt;")=0,"",SUMIFS('Indicators Long'!$G$2:$G$421,'Indicators Long'!$A$2:$A$421,$A8,'Indicators Long'!$E$2:$E$421,W$4))</f>
        <v>21.1</v>
      </c>
      <c r="X8" s="10" t="n">
        <f aca="false">IF(COUNTIFS('Indicators Long'!$A$2:$A$421,$A8,'Indicators Long'!$E$2:$E$421,X$4,'Indicators Long'!$G$2:$G$421,"&lt;&gt;")=0,"",SUMIFS('Indicators Long'!$G$2:$G$421,'Indicators Long'!$A$2:$A$421,$A8,'Indicators Long'!$E$2:$E$421,X$4))</f>
        <v>28.4</v>
      </c>
      <c r="Y8" s="10" t="n">
        <f aca="false">IF(COUNTIFS('Indicators Long'!$A$2:$A$421,$A8,'Indicators Long'!$E$2:$E$421,Y$4,'Indicators Long'!$G$2:$G$421,"&lt;&gt;")=0,"",SUMIFS('Indicators Long'!$G$2:$G$421,'Indicators Long'!$A$2:$A$421,$A8,'Indicators Long'!$E$2:$E$421,Y$4))</f>
        <v>16.08</v>
      </c>
      <c r="Z8" s="10" t="n">
        <f aca="false">IF(COUNTIFS('Indicators Long'!$A$2:$A$421,$A8,'Indicators Long'!$E$2:$E$421,Z$4,'Indicators Long'!$G$2:$G$421,"&lt;&gt;")=0,"",SUMIFS('Indicators Long'!$G$2:$G$421,'Indicators Long'!$A$2:$A$421,$A8,'Indicators Long'!$E$2:$E$421,Z$4))</f>
        <v>37.4</v>
      </c>
      <c r="AA8" s="9" t="n">
        <f aca="false">IF(COUNTIFS('Indicators Long'!$A$2:$A$421,$A8,'Indicators Long'!$E$2:$E$421,AA$4,'Indicators Long'!$G$2:$G$421,"&lt;&gt;")=0,"",SUMIFS('Indicators Long'!$G$2:$G$421,'Indicators Long'!$A$2:$A$421,$A8,'Indicators Long'!$E$2:$E$421,AA$4))</f>
        <v>12784.718</v>
      </c>
      <c r="AB8" s="13" t="n">
        <f aca="false">IF(COUNTIFS('Indicators Long'!$A$2:$A$421,$A8,'Indicators Long'!$E$2:$E$421,AB$4,'Indicators Long'!$G$2:$G$421,"&lt;&gt;")=0,"",SUMIFS('Indicators Long'!$G$2:$G$421,'Indicators Long'!$A$2:$A$421,$A8,'Indicators Long'!$E$2:$E$421,AB$4))</f>
        <v>73.324</v>
      </c>
      <c r="AC8" s="10" t="n">
        <f aca="false">IF(COUNTIFS('Indicators Long'!$A$2:$A$421,$A8,'Indicators Long'!$E$2:$E$421,AC$4,'Indicators Long'!$G$2:$G$421,"&lt;&gt;")=0,"",SUMIFS('Indicators Long'!$G$2:$G$421,'Indicators Long'!$A$2:$A$421,$A8,'Indicators Long'!$E$2:$E$421,AC$4))</f>
        <v>12.1</v>
      </c>
      <c r="AD8" s="10" t="n">
        <f aca="false">IF(COUNTIFS('Indicators Long'!$A$2:$A$421,$A8,'Indicators Long'!$E$2:$E$421,AD$4,'Indicators Long'!$G$2:$G$421,"&lt;&gt;")=0,"",SUMIFS('Indicators Long'!$G$2:$G$421,'Indicators Long'!$A$2:$A$421,$A8,'Indicators Long'!$E$2:$E$421,AD$4))</f>
        <v>39.9</v>
      </c>
      <c r="AE8" s="13" t="n">
        <f aca="false">IF(COUNTIFS('Indicators Long'!$A$2:$A$421,$A8,'Indicators Long'!$E$2:$E$421,AE$4,'Indicators Long'!$G$2:$G$421,"&lt;&gt;")=0,"",SUMIFS('Indicators Long'!$G$2:$G$421,'Indicators Long'!$A$2:$A$421,$A8,'Indicators Long'!$E$2:$E$421,AE$4))</f>
        <v>5.82</v>
      </c>
      <c r="AF8" s="13" t="n">
        <f aca="false">IF(COUNTIFS('Indicators Long'!$A$2:$A$421,$A8,'Indicators Long'!$E$2:$E$421,AF$4,'Indicators Long'!$G$2:$G$421,"&lt;&gt;")=0,"",SUMIFS('Indicators Long'!$G$2:$G$421,'Indicators Long'!$A$2:$A$421,$A8,'Indicators Long'!$E$2:$E$421,AF$4))</f>
        <v>25.946</v>
      </c>
      <c r="AG8" s="13" t="n">
        <f aca="false">IF(COUNTIFS('Indicators Long'!$A$2:$A$421,$A8,'Indicators Long'!$E$2:$E$421,AG$4,'Indicators Long'!$G$2:$G$421,"&lt;&gt;")=0,"",SUMIFS('Indicators Long'!$G$2:$G$421,'Indicators Long'!$A$2:$A$421,$A8,'Indicators Long'!$E$2:$E$421,AG$4))</f>
        <v>19.999</v>
      </c>
      <c r="AH8" s="10" t="n">
        <f aca="false">IF(COUNTIFS('Indicators Long'!$A$2:$A$421,$A8,'Indicators Long'!$E$2:$E$421,AH$4,'Indicators Long'!$G$2:$G$421,"&lt;&gt;")=0,"",SUMIFS('Indicators Long'!$G$2:$G$421,'Indicators Long'!$A$2:$A$421,$A8,'Indicators Long'!$E$2:$E$421,AH$4))</f>
        <v>9.16</v>
      </c>
      <c r="AI8" s="13" t="str">
        <f aca="false">IF(COUNTIFS('Indicators Long'!$A$2:$A$421,$A8,'Indicators Long'!$E$2:$E$421,AI$4,'Indicators Long'!$G$2:$G$421,"&lt;&gt;")=0,"",SUMIFS('Indicators Long'!$G$2:$G$421,'Indicators Long'!$A$2:$A$421,$A8,'Indicators Long'!$E$2:$E$421,AI$4))</f>
        <v/>
      </c>
      <c r="AJ8" s="13" t="n">
        <f aca="false">IF(COUNTIFS('Indicators Long'!$A$2:$A$421,$A8,'Indicators Long'!$E$2:$E$421,AJ$4,'Indicators Long'!$G$2:$G$421,"&lt;&gt;")=0,"",SUMIFS('Indicators Long'!$G$2:$G$421,'Indicators Long'!$A$2:$A$421,$A8,'Indicators Long'!$E$2:$E$421,AJ$4))</f>
        <v>18.841</v>
      </c>
      <c r="AK8" s="13" t="n">
        <f aca="false">IF(COUNTIFS('Indicators Long'!$A$2:$A$421,$A8,'Indicators Long'!$E$2:$E$421,AK$4,'Indicators Long'!$G$2:$G$421,"&lt;&gt;")=0,"",SUMIFS('Indicators Long'!$G$2:$G$421,'Indicators Long'!$A$2:$A$421,$A8,'Indicators Long'!$E$2:$E$421,AK$4))</f>
        <v>85.814</v>
      </c>
      <c r="AL8" s="10" t="n">
        <f aca="false">IF(COUNTIFS('Indicators Long'!$A$2:$A$421,$A8,'Indicators Long'!$E$2:$E$421,AL$4,'Indicators Long'!$G$2:$G$421,"&lt;&gt;")=0,"",SUMIFS('Indicators Long'!$G$2:$G$421,'Indicators Long'!$A$2:$A$421,$A8,'Indicators Long'!$E$2:$E$421,AL$4))</f>
        <v>6.24</v>
      </c>
    </row>
    <row r="9" customFormat="false" ht="15" hidden="false" customHeight="false" outlineLevel="0" collapsed="false">
      <c r="A9" s="7" t="s">
        <v>48</v>
      </c>
      <c r="B9" s="8" t="s">
        <v>49</v>
      </c>
      <c r="C9" s="8" t="s">
        <v>47</v>
      </c>
      <c r="D9" s="9" t="n">
        <f aca="false">IF(COUNTIFS('Indicators Long'!$A$2:$A$421,$A9,'Indicators Long'!$E$2:$E$421,D$4,'Indicators Long'!$G$2:$G$421,"&lt;&gt;")=0,"",SUMIFS('Indicators Long'!$G$2:$G$421,'Indicators Long'!$A$2:$A$421,$A9,'Indicators Long'!$E$2:$E$421,D$4))</f>
        <v>209581</v>
      </c>
      <c r="E9" s="10" t="n">
        <f aca="false">IF(COUNTIFS('Indicators Long'!$A$2:$A$421,$A9,'Indicators Long'!$E$2:$E$421,E$4,'Indicators Long'!$G$2:$G$421,"&lt;&gt;")=0,"",SUMIFS('Indicators Long'!$G$2:$G$421,'Indicators Long'!$A$2:$A$421,$A9,'Indicators Long'!$E$2:$E$421,E$4))</f>
        <v>22.33</v>
      </c>
      <c r="F9" s="10" t="n">
        <f aca="false">IF(COUNTIFS('Indicators Long'!$A$2:$A$421,$A9,'Indicators Long'!$E$2:$E$421,F$4,'Indicators Long'!$G$2:$G$421,"&lt;&gt;")=0,"",SUMIFS('Indicators Long'!$G$2:$G$421,'Indicators Long'!$A$2:$A$421,$A9,'Indicators Long'!$E$2:$E$421,F$4))</f>
        <v>18.58</v>
      </c>
      <c r="G9" s="10" t="n">
        <f aca="false">IF(COUNTIFS('Indicators Long'!$A$2:$A$421,$A9,'Indicators Long'!$E$2:$E$421,G$4,'Indicators Long'!$G$2:$G$421,"&lt;&gt;")=0,"",SUMIFS('Indicators Long'!$G$2:$G$421,'Indicators Long'!$A$2:$A$421,$A9,'Indicators Long'!$E$2:$E$421,G$4))</f>
        <v>15.62</v>
      </c>
      <c r="H9" s="10" t="n">
        <f aca="false">IF(COUNTIFS('Indicators Long'!$A$2:$A$421,$A9,'Indicators Long'!$E$2:$E$421,H$4,'Indicators Long'!$G$2:$G$421,"&lt;&gt;")=0,"",SUMIFS('Indicators Long'!$G$2:$G$421,'Indicators Long'!$A$2:$A$421,$A9,'Indicators Long'!$E$2:$E$421,H$4))</f>
        <v>4.59</v>
      </c>
      <c r="I9" s="10" t="n">
        <f aca="false">IF(COUNTIFS('Indicators Long'!$A$2:$A$421,$A9,'Indicators Long'!$E$2:$E$421,I$4,'Indicators Long'!$G$2:$G$421,"&lt;&gt;")=0,"",SUMIFS('Indicators Long'!$G$2:$G$421,'Indicators Long'!$A$2:$A$421,$A9,'Indicators Long'!$E$2:$E$421,I$4))</f>
        <v>41.66</v>
      </c>
      <c r="J9" s="10" t="n">
        <f aca="false">IF(COUNTIFS('Indicators Long'!$A$2:$A$421,$A9,'Indicators Long'!$E$2:$E$421,J$4,'Indicators Long'!$G$2:$G$421,"&lt;&gt;")=0,"",SUMIFS('Indicators Long'!$G$2:$G$421,'Indicators Long'!$A$2:$A$421,$A9,'Indicators Long'!$E$2:$E$421,J$4))</f>
        <v>20.8</v>
      </c>
      <c r="K9" s="11" t="n">
        <f aca="false">IF(COUNTIFS('Indicators Long'!$A$2:$A$421,$A9,'Indicators Long'!$E$2:$E$421,K$4,'Indicators Long'!$G$2:$G$421,"&lt;&gt;")=0,"",SUMIFS('Indicators Long'!$G$2:$G$421,'Indicators Long'!$A$2:$A$421,$A9,'Indicators Long'!$E$2:$E$421,K$4))</f>
        <v>62708</v>
      </c>
      <c r="L9" s="10" t="n">
        <f aca="false">IF(COUNTIFS('Indicators Long'!$A$2:$A$421,$A9,'Indicators Long'!$E$2:$E$421,L$4,'Indicators Long'!$G$2:$G$421,"&lt;&gt;")=0,"",SUMIFS('Indicators Long'!$G$2:$G$421,'Indicators Long'!$A$2:$A$421,$A9,'Indicators Long'!$E$2:$E$421,L$4))</f>
        <v>3</v>
      </c>
      <c r="M9" s="10" t="n">
        <f aca="false">IF(COUNTIFS('Indicators Long'!$A$2:$A$421,$A9,'Indicators Long'!$E$2:$E$421,M$4,'Indicators Long'!$G$2:$G$421,"&lt;&gt;")=0,"",SUMIFS('Indicators Long'!$G$2:$G$421,'Indicators Long'!$A$2:$A$421,$A9,'Indicators Long'!$E$2:$E$421,M$4))</f>
        <v>13.16</v>
      </c>
      <c r="N9" s="10" t="n">
        <f aca="false">IF(COUNTIFS('Indicators Long'!$A$2:$A$421,$A9,'Indicators Long'!$E$2:$E$421,N$4,'Indicators Long'!$G$2:$G$421,"&lt;&gt;")=0,"",SUMIFS('Indicators Long'!$G$2:$G$421,'Indicators Long'!$A$2:$A$421,$A9,'Indicators Long'!$E$2:$E$421,N$4))</f>
        <v>9.8</v>
      </c>
      <c r="O9" s="10" t="n">
        <f aca="false">IF(COUNTIFS('Indicators Long'!$A$2:$A$421,$A9,'Indicators Long'!$E$2:$E$421,O$4,'Indicators Long'!$G$2:$G$421,"&lt;&gt;")=0,"",SUMIFS('Indicators Long'!$G$2:$G$421,'Indicators Long'!$A$2:$A$421,$A9,'Indicators Long'!$E$2:$E$421,O$4))</f>
        <v>10.36</v>
      </c>
      <c r="P9" s="10" t="n">
        <f aca="false">IF(COUNTIFS('Indicators Long'!$A$2:$A$421,$A9,'Indicators Long'!$E$2:$E$421,P$4,'Indicators Long'!$G$2:$G$421,"&lt;&gt;")=0,"",SUMIFS('Indicators Long'!$G$2:$G$421,'Indicators Long'!$A$2:$A$421,$A9,'Indicators Long'!$E$2:$E$421,P$4))</f>
        <v>87.16</v>
      </c>
      <c r="Q9" s="10" t="n">
        <f aca="false">IF(COUNTIFS('Indicators Long'!$A$2:$A$421,$A9,'Indicators Long'!$E$2:$E$421,Q$4,'Indicators Long'!$G$2:$G$421,"&lt;&gt;")=0,"",SUMIFS('Indicators Long'!$G$2:$G$421,'Indicators Long'!$A$2:$A$421,$A9,'Indicators Long'!$E$2:$E$421,Q$4))</f>
        <v>85.69</v>
      </c>
      <c r="R9" s="12" t="n">
        <f aca="false">IF(COUNTIFS('Indicators Long'!$A$2:$A$421,$A9,'Indicators Long'!$E$2:$E$421,R$4,'Indicators Long'!$G$2:$G$421,"&lt;&gt;")=0,"",SUMIFS('Indicators Long'!$G$2:$G$421,'Indicators Long'!$A$2:$A$421,$A9,'Indicators Long'!$E$2:$E$421,R$4))</f>
        <v>1521</v>
      </c>
      <c r="S9" s="12" t="n">
        <f aca="false">IF(COUNTIFS('Indicators Long'!$A$2:$A$421,$A9,'Indicators Long'!$E$2:$E$421,S$4,'Indicators Long'!$G$2:$G$421,"&lt;&gt;")=0,"",SUMIFS('Indicators Long'!$G$2:$G$421,'Indicators Long'!$A$2:$A$421,$A9,'Indicators Long'!$E$2:$E$421,S$4))</f>
        <v>553</v>
      </c>
      <c r="T9" s="12" t="n">
        <f aca="false">IF(COUNTIFS('Indicators Long'!$A$2:$A$421,$A9,'Indicators Long'!$E$2:$E$421,T$4,'Indicators Long'!$G$2:$G$421,"&lt;&gt;")=0,"",SUMIFS('Indicators Long'!$G$2:$G$421,'Indicators Long'!$A$2:$A$421,$A9,'Indicators Long'!$E$2:$E$421,T$4))</f>
        <v>2329</v>
      </c>
      <c r="U9" s="9" t="n">
        <f aca="false">IF(COUNTIFS('Indicators Long'!$A$2:$A$421,$A9,'Indicators Long'!$E$2:$E$421,U$4,'Indicators Long'!$G$2:$G$421,"&lt;&gt;")=0,"",SUMIFS('Indicators Long'!$G$2:$G$421,'Indicators Long'!$A$2:$A$421,$A9,'Indicators Long'!$E$2:$E$421,U$4))</f>
        <v>3201</v>
      </c>
      <c r="V9" s="10" t="n">
        <f aca="false">IF(COUNTIFS('Indicators Long'!$A$2:$A$421,$A9,'Indicators Long'!$E$2:$E$421,V$4,'Indicators Long'!$G$2:$G$421,"&lt;&gt;")=0,"",SUMIFS('Indicators Long'!$G$2:$G$421,'Indicators Long'!$A$2:$A$421,$A9,'Indicators Long'!$E$2:$E$421,V$4))</f>
        <v>57</v>
      </c>
      <c r="W9" s="10" t="n">
        <f aca="false">IF(COUNTIFS('Indicators Long'!$A$2:$A$421,$A9,'Indicators Long'!$E$2:$E$421,W$4,'Indicators Long'!$G$2:$G$421,"&lt;&gt;")=0,"",SUMIFS('Indicators Long'!$G$2:$G$421,'Indicators Long'!$A$2:$A$421,$A9,'Indicators Long'!$E$2:$E$421,W$4))</f>
        <v>18.8</v>
      </c>
      <c r="X9" s="10" t="n">
        <f aca="false">IF(COUNTIFS('Indicators Long'!$A$2:$A$421,$A9,'Indicators Long'!$E$2:$E$421,X$4,'Indicators Long'!$G$2:$G$421,"&lt;&gt;")=0,"",SUMIFS('Indicators Long'!$G$2:$G$421,'Indicators Long'!$A$2:$A$421,$A9,'Indicators Long'!$E$2:$E$421,X$4))</f>
        <v>27.1</v>
      </c>
      <c r="Y9" s="10" t="n">
        <f aca="false">IF(COUNTIFS('Indicators Long'!$A$2:$A$421,$A9,'Indicators Long'!$E$2:$E$421,Y$4,'Indicators Long'!$G$2:$G$421,"&lt;&gt;")=0,"",SUMIFS('Indicators Long'!$G$2:$G$421,'Indicators Long'!$A$2:$A$421,$A9,'Indicators Long'!$E$2:$E$421,Y$4))</f>
        <v>17.49</v>
      </c>
      <c r="Z9" s="10" t="n">
        <f aca="false">IF(COUNTIFS('Indicators Long'!$A$2:$A$421,$A9,'Indicators Long'!$E$2:$E$421,Z$4,'Indicators Long'!$G$2:$G$421,"&lt;&gt;")=0,"",SUMIFS('Indicators Long'!$G$2:$G$421,'Indicators Long'!$A$2:$A$421,$A9,'Indicators Long'!$E$2:$E$421,Z$4))</f>
        <v>33.7</v>
      </c>
      <c r="AA9" s="9" t="n">
        <f aca="false">IF(COUNTIFS('Indicators Long'!$A$2:$A$421,$A9,'Indicators Long'!$E$2:$E$421,AA$4,'Indicators Long'!$G$2:$G$421,"&lt;&gt;")=0,"",SUMIFS('Indicators Long'!$G$2:$G$421,'Indicators Long'!$A$2:$A$421,$A9,'Indicators Long'!$E$2:$E$421,AA$4))</f>
        <v>11180.326</v>
      </c>
      <c r="AB9" s="13" t="n">
        <f aca="false">IF(COUNTIFS('Indicators Long'!$A$2:$A$421,$A9,'Indicators Long'!$E$2:$E$421,AB$4,'Indicators Long'!$G$2:$G$421,"&lt;&gt;")=0,"",SUMIFS('Indicators Long'!$G$2:$G$421,'Indicators Long'!$A$2:$A$421,$A9,'Indicators Long'!$E$2:$E$421,AB$4))</f>
        <v>73.738</v>
      </c>
      <c r="AC9" s="10" t="n">
        <f aca="false">IF(COUNTIFS('Indicators Long'!$A$2:$A$421,$A9,'Indicators Long'!$E$2:$E$421,AC$4,'Indicators Long'!$G$2:$G$421,"&lt;&gt;")=0,"",SUMIFS('Indicators Long'!$G$2:$G$421,'Indicators Long'!$A$2:$A$421,$A9,'Indicators Long'!$E$2:$E$421,AC$4))</f>
        <v>10.9</v>
      </c>
      <c r="AD9" s="10" t="n">
        <f aca="false">IF(COUNTIFS('Indicators Long'!$A$2:$A$421,$A9,'Indicators Long'!$E$2:$E$421,AD$4,'Indicators Long'!$G$2:$G$421,"&lt;&gt;")=0,"",SUMIFS('Indicators Long'!$G$2:$G$421,'Indicators Long'!$A$2:$A$421,$A9,'Indicators Long'!$E$2:$E$421,AD$4))</f>
        <v>36.1</v>
      </c>
      <c r="AE9" s="13" t="n">
        <f aca="false">IF(COUNTIFS('Indicators Long'!$A$2:$A$421,$A9,'Indicators Long'!$E$2:$E$421,AE$4,'Indicators Long'!$G$2:$G$421,"&lt;&gt;")=0,"",SUMIFS('Indicators Long'!$G$2:$G$421,'Indicators Long'!$A$2:$A$421,$A9,'Indicators Long'!$E$2:$E$421,AE$4))</f>
        <v>5.507</v>
      </c>
      <c r="AF9" s="13" t="n">
        <f aca="false">IF(COUNTIFS('Indicators Long'!$A$2:$A$421,$A9,'Indicators Long'!$E$2:$E$421,AF$4,'Indicators Long'!$G$2:$G$421,"&lt;&gt;")=0,"",SUMIFS('Indicators Long'!$G$2:$G$421,'Indicators Long'!$A$2:$A$421,$A9,'Indicators Long'!$E$2:$E$421,AF$4))</f>
        <v>30.302</v>
      </c>
      <c r="AG9" s="13" t="n">
        <f aca="false">IF(COUNTIFS('Indicators Long'!$A$2:$A$421,$A9,'Indicators Long'!$E$2:$E$421,AG$4,'Indicators Long'!$G$2:$G$421,"&lt;&gt;")=0,"",SUMIFS('Indicators Long'!$G$2:$G$421,'Indicators Long'!$A$2:$A$421,$A9,'Indicators Long'!$E$2:$E$421,AG$4))</f>
        <v>18.643</v>
      </c>
      <c r="AH9" s="10" t="n">
        <f aca="false">IF(COUNTIFS('Indicators Long'!$A$2:$A$421,$A9,'Indicators Long'!$E$2:$E$421,AH$4,'Indicators Long'!$G$2:$G$421,"&lt;&gt;")=0,"",SUMIFS('Indicators Long'!$G$2:$G$421,'Indicators Long'!$A$2:$A$421,$A9,'Indicators Long'!$E$2:$E$421,AH$4))</f>
        <v>9.56</v>
      </c>
      <c r="AI9" s="13" t="n">
        <f aca="false">IF(COUNTIFS('Indicators Long'!$A$2:$A$421,$A9,'Indicators Long'!$E$2:$E$421,AI$4,'Indicators Long'!$G$2:$G$421,"&lt;&gt;")=0,"",SUMIFS('Indicators Long'!$G$2:$G$421,'Indicators Long'!$A$2:$A$421,$A9,'Indicators Long'!$E$2:$E$421,AI$4))</f>
        <v>7.24</v>
      </c>
      <c r="AJ9" s="13" t="n">
        <f aca="false">IF(COUNTIFS('Indicators Long'!$A$2:$A$421,$A9,'Indicators Long'!$E$2:$E$421,AJ$4,'Indicators Long'!$G$2:$G$421,"&lt;&gt;")=0,"",SUMIFS('Indicators Long'!$G$2:$G$421,'Indicators Long'!$A$2:$A$421,$A9,'Indicators Long'!$E$2:$E$421,AJ$4))</f>
        <v>23.878</v>
      </c>
      <c r="AK9" s="13" t="n">
        <f aca="false">IF(COUNTIFS('Indicators Long'!$A$2:$A$421,$A9,'Indicators Long'!$E$2:$E$421,AK$4,'Indicators Long'!$G$2:$G$421,"&lt;&gt;")=0,"",SUMIFS('Indicators Long'!$G$2:$G$421,'Indicators Long'!$A$2:$A$421,$A9,'Indicators Long'!$E$2:$E$421,AK$4))</f>
        <v>60.82</v>
      </c>
      <c r="AL9" s="10" t="n">
        <f aca="false">IF(COUNTIFS('Indicators Long'!$A$2:$A$421,$A9,'Indicators Long'!$E$2:$E$421,AL$4,'Indicators Long'!$G$2:$G$421,"&lt;&gt;")=0,"",SUMIFS('Indicators Long'!$G$2:$G$421,'Indicators Long'!$A$2:$A$421,$A9,'Indicators Long'!$E$2:$E$421,AL$4))</f>
        <v>5.43</v>
      </c>
    </row>
    <row r="10" customFormat="false" ht="15" hidden="false" customHeight="false" outlineLevel="0" collapsed="false">
      <c r="A10" s="7" t="s">
        <v>50</v>
      </c>
      <c r="B10" s="8" t="s">
        <v>51</v>
      </c>
      <c r="C10" s="8" t="s">
        <v>47</v>
      </c>
      <c r="D10" s="9" t="n">
        <f aca="false">IF(COUNTIFS('Indicators Long'!$A$2:$A$421,$A10,'Indicators Long'!$E$2:$E$421,D$4,'Indicators Long'!$G$2:$G$421,"&lt;&gt;")=0,"",SUMIFS('Indicators Long'!$G$2:$G$421,'Indicators Long'!$A$2:$A$421,$A10,'Indicators Long'!$E$2:$E$421,D$4))</f>
        <v>56121</v>
      </c>
      <c r="E10" s="10" t="n">
        <f aca="false">IF(COUNTIFS('Indicators Long'!$A$2:$A$421,$A10,'Indicators Long'!$E$2:$E$421,E$4,'Indicators Long'!$G$2:$G$421,"&lt;&gt;")=0,"",SUMIFS('Indicators Long'!$G$2:$G$421,'Indicators Long'!$A$2:$A$421,$A10,'Indicators Long'!$E$2:$E$421,E$4))</f>
        <v>22.61</v>
      </c>
      <c r="F10" s="10" t="n">
        <f aca="false">IF(COUNTIFS('Indicators Long'!$A$2:$A$421,$A10,'Indicators Long'!$E$2:$E$421,F$4,'Indicators Long'!$G$2:$G$421,"&lt;&gt;")=0,"",SUMIFS('Indicators Long'!$G$2:$G$421,'Indicators Long'!$A$2:$A$421,$A10,'Indicators Long'!$E$2:$E$421,F$4))</f>
        <v>17.59</v>
      </c>
      <c r="G10" s="10" t="n">
        <f aca="false">IF(COUNTIFS('Indicators Long'!$A$2:$A$421,$A10,'Indicators Long'!$E$2:$E$421,G$4,'Indicators Long'!$G$2:$G$421,"&lt;&gt;")=0,"",SUMIFS('Indicators Long'!$G$2:$G$421,'Indicators Long'!$A$2:$A$421,$A10,'Indicators Long'!$E$2:$E$421,G$4))</f>
        <v>19.94</v>
      </c>
      <c r="H10" s="10" t="n">
        <f aca="false">IF(COUNTIFS('Indicators Long'!$A$2:$A$421,$A10,'Indicators Long'!$E$2:$E$421,H$4,'Indicators Long'!$G$2:$G$421,"&lt;&gt;")=0,"",SUMIFS('Indicators Long'!$G$2:$G$421,'Indicators Long'!$A$2:$A$421,$A10,'Indicators Long'!$E$2:$E$421,H$4))</f>
        <v>5.36</v>
      </c>
      <c r="I10" s="10" t="n">
        <f aca="false">IF(COUNTIFS('Indicators Long'!$A$2:$A$421,$A10,'Indicators Long'!$E$2:$E$421,I$4,'Indicators Long'!$G$2:$G$421,"&lt;&gt;")=0,"",SUMIFS('Indicators Long'!$G$2:$G$421,'Indicators Long'!$A$2:$A$421,$A10,'Indicators Long'!$E$2:$E$421,I$4))</f>
        <v>66.13</v>
      </c>
      <c r="J10" s="10" t="n">
        <f aca="false">IF(COUNTIFS('Indicators Long'!$A$2:$A$421,$A10,'Indicators Long'!$E$2:$E$421,J$4,'Indicators Long'!$G$2:$G$421,"&lt;&gt;")=0,"",SUMIFS('Indicators Long'!$G$2:$G$421,'Indicators Long'!$A$2:$A$421,$A10,'Indicators Long'!$E$2:$E$421,J$4))</f>
        <v>23.3</v>
      </c>
      <c r="K10" s="11" t="n">
        <f aca="false">IF(COUNTIFS('Indicators Long'!$A$2:$A$421,$A10,'Indicators Long'!$E$2:$E$421,K$4,'Indicators Long'!$G$2:$G$421,"&lt;&gt;")=0,"",SUMIFS('Indicators Long'!$G$2:$G$421,'Indicators Long'!$A$2:$A$421,$A10,'Indicators Long'!$E$2:$E$421,K$4))</f>
        <v>50403</v>
      </c>
      <c r="L10" s="10" t="n">
        <f aca="false">IF(COUNTIFS('Indicators Long'!$A$2:$A$421,$A10,'Indicators Long'!$E$2:$E$421,L$4,'Indicators Long'!$G$2:$G$421,"&lt;&gt;")=0,"",SUMIFS('Indicators Long'!$G$2:$G$421,'Indicators Long'!$A$2:$A$421,$A10,'Indicators Long'!$E$2:$E$421,L$4))</f>
        <v>4.1</v>
      </c>
      <c r="M10" s="10" t="n">
        <f aca="false">IF(COUNTIFS('Indicators Long'!$A$2:$A$421,$A10,'Indicators Long'!$E$2:$E$421,M$4,'Indicators Long'!$G$2:$G$421,"&lt;&gt;")=0,"",SUMIFS('Indicators Long'!$G$2:$G$421,'Indicators Long'!$A$2:$A$421,$A10,'Indicators Long'!$E$2:$E$421,M$4))</f>
        <v>13.26</v>
      </c>
      <c r="N10" s="10" t="n">
        <f aca="false">IF(COUNTIFS('Indicators Long'!$A$2:$A$421,$A10,'Indicators Long'!$E$2:$E$421,N$4,'Indicators Long'!$G$2:$G$421,"&lt;&gt;")=0,"",SUMIFS('Indicators Long'!$G$2:$G$421,'Indicators Long'!$A$2:$A$421,$A10,'Indicators Long'!$E$2:$E$421,N$4))</f>
        <v>11.8</v>
      </c>
      <c r="O10" s="10" t="n">
        <f aca="false">IF(COUNTIFS('Indicators Long'!$A$2:$A$421,$A10,'Indicators Long'!$E$2:$E$421,O$4,'Indicators Long'!$G$2:$G$421,"&lt;&gt;")=0,"",SUMIFS('Indicators Long'!$G$2:$G$421,'Indicators Long'!$A$2:$A$421,$A10,'Indicators Long'!$E$2:$E$421,O$4))</f>
        <v>10.42</v>
      </c>
      <c r="P10" s="10" t="n">
        <f aca="false">IF(COUNTIFS('Indicators Long'!$A$2:$A$421,$A10,'Indicators Long'!$E$2:$E$421,P$4,'Indicators Long'!$G$2:$G$421,"&lt;&gt;")=0,"",SUMIFS('Indicators Long'!$G$2:$G$421,'Indicators Long'!$A$2:$A$421,$A10,'Indicators Long'!$E$2:$E$421,P$4))</f>
        <v>85.19</v>
      </c>
      <c r="Q10" s="10" t="n">
        <f aca="false">IF(COUNTIFS('Indicators Long'!$A$2:$A$421,$A10,'Indicators Long'!$E$2:$E$421,Q$4,'Indicators Long'!$G$2:$G$421,"&lt;&gt;")=0,"",SUMIFS('Indicators Long'!$G$2:$G$421,'Indicators Long'!$A$2:$A$421,$A10,'Indicators Long'!$E$2:$E$421,Q$4))</f>
        <v>74.04</v>
      </c>
      <c r="R10" s="12" t="n">
        <f aca="false">IF(COUNTIFS('Indicators Long'!$A$2:$A$421,$A10,'Indicators Long'!$E$2:$E$421,R$4,'Indicators Long'!$G$2:$G$421,"&lt;&gt;")=0,"",SUMIFS('Indicators Long'!$G$2:$G$421,'Indicators Long'!$A$2:$A$421,$A10,'Indicators Long'!$E$2:$E$421,R$4))</f>
        <v>2950</v>
      </c>
      <c r="S10" s="12" t="n">
        <f aca="false">IF(COUNTIFS('Indicators Long'!$A$2:$A$421,$A10,'Indicators Long'!$E$2:$E$421,S$4,'Indicators Long'!$G$2:$G$421,"&lt;&gt;")=0,"",SUMIFS('Indicators Long'!$G$2:$G$421,'Indicators Long'!$A$2:$A$421,$A10,'Indicators Long'!$E$2:$E$421,S$4))</f>
        <v>1305</v>
      </c>
      <c r="T10" s="12" t="n">
        <f aca="false">IF(COUNTIFS('Indicators Long'!$A$2:$A$421,$A10,'Indicators Long'!$E$2:$E$421,T$4,'Indicators Long'!$G$2:$G$421,"&lt;&gt;")=0,"",SUMIFS('Indicators Long'!$G$2:$G$421,'Indicators Long'!$A$2:$A$421,$A10,'Indicators Long'!$E$2:$E$421,T$4))</f>
        <v>3741</v>
      </c>
      <c r="U10" s="9" t="n">
        <f aca="false">IF(COUNTIFS('Indicators Long'!$A$2:$A$421,$A10,'Indicators Long'!$E$2:$E$421,U$4,'Indicators Long'!$G$2:$G$421,"&lt;&gt;")=0,"",SUMIFS('Indicators Long'!$G$2:$G$421,'Indicators Long'!$A$2:$A$421,$A10,'Indicators Long'!$E$2:$E$421,U$4))</f>
        <v>2456</v>
      </c>
      <c r="V10" s="10" t="n">
        <f aca="false">IF(COUNTIFS('Indicators Long'!$A$2:$A$421,$A10,'Indicators Long'!$E$2:$E$421,V$4,'Indicators Long'!$G$2:$G$421,"&lt;&gt;")=0,"",SUMIFS('Indicators Long'!$G$2:$G$421,'Indicators Long'!$A$2:$A$421,$A10,'Indicators Long'!$E$2:$E$421,V$4))</f>
        <v>51</v>
      </c>
      <c r="W10" s="10" t="n">
        <f aca="false">IF(COUNTIFS('Indicators Long'!$A$2:$A$421,$A10,'Indicators Long'!$E$2:$E$421,W$4,'Indicators Long'!$G$2:$G$421,"&lt;&gt;")=0,"",SUMIFS('Indicators Long'!$G$2:$G$421,'Indicators Long'!$A$2:$A$421,$A10,'Indicators Long'!$E$2:$E$421,W$4))</f>
        <v>21.4</v>
      </c>
      <c r="X10" s="10" t="n">
        <f aca="false">IF(COUNTIFS('Indicators Long'!$A$2:$A$421,$A10,'Indicators Long'!$E$2:$E$421,X$4,'Indicators Long'!$G$2:$G$421,"&lt;&gt;")=0,"",SUMIFS('Indicators Long'!$G$2:$G$421,'Indicators Long'!$A$2:$A$421,$A10,'Indicators Long'!$E$2:$E$421,X$4))</f>
        <v>30.6</v>
      </c>
      <c r="Y10" s="10" t="n">
        <f aca="false">IF(COUNTIFS('Indicators Long'!$A$2:$A$421,$A10,'Indicators Long'!$E$2:$E$421,Y$4,'Indicators Long'!$G$2:$G$421,"&lt;&gt;")=0,"",SUMIFS('Indicators Long'!$G$2:$G$421,'Indicators Long'!$A$2:$A$421,$A10,'Indicators Long'!$E$2:$E$421,Y$4))</f>
        <v>15.93</v>
      </c>
      <c r="Z10" s="10" t="n">
        <f aca="false">IF(COUNTIFS('Indicators Long'!$A$2:$A$421,$A10,'Indicators Long'!$E$2:$E$421,Z$4,'Indicators Long'!$G$2:$G$421,"&lt;&gt;")=0,"",SUMIFS('Indicators Long'!$G$2:$G$421,'Indicators Long'!$A$2:$A$421,$A10,'Indicators Long'!$E$2:$E$421,Z$4))</f>
        <v>36.2</v>
      </c>
      <c r="AA10" s="9" t="n">
        <f aca="false">IF(COUNTIFS('Indicators Long'!$A$2:$A$421,$A10,'Indicators Long'!$E$2:$E$421,AA$4,'Indicators Long'!$G$2:$G$421,"&lt;&gt;")=0,"",SUMIFS('Indicators Long'!$G$2:$G$421,'Indicators Long'!$A$2:$A$421,$A10,'Indicators Long'!$E$2:$E$421,AA$4))</f>
        <v>14365.471</v>
      </c>
      <c r="AB10" s="13" t="n">
        <f aca="false">IF(COUNTIFS('Indicators Long'!$A$2:$A$421,$A10,'Indicators Long'!$E$2:$E$421,AB$4,'Indicators Long'!$G$2:$G$421,"&lt;&gt;")=0,"",SUMIFS('Indicators Long'!$G$2:$G$421,'Indicators Long'!$A$2:$A$421,$A10,'Indicators Long'!$E$2:$E$421,AB$4))</f>
        <v>70.99</v>
      </c>
      <c r="AC10" s="10" t="n">
        <f aca="false">IF(COUNTIFS('Indicators Long'!$A$2:$A$421,$A10,'Indicators Long'!$E$2:$E$421,AC$4,'Indicators Long'!$G$2:$G$421,"&lt;&gt;")=0,"",SUMIFS('Indicators Long'!$G$2:$G$421,'Indicators Long'!$A$2:$A$421,$A10,'Indicators Long'!$E$2:$E$421,AC$4))</f>
        <v>12.7</v>
      </c>
      <c r="AD10" s="10" t="n">
        <f aca="false">IF(COUNTIFS('Indicators Long'!$A$2:$A$421,$A10,'Indicators Long'!$E$2:$E$421,AD$4,'Indicators Long'!$G$2:$G$421,"&lt;&gt;")=0,"",SUMIFS('Indicators Long'!$G$2:$G$421,'Indicators Long'!$A$2:$A$421,$A10,'Indicators Long'!$E$2:$E$421,AD$4))</f>
        <v>38.6</v>
      </c>
      <c r="AE10" s="13" t="n">
        <f aca="false">IF(COUNTIFS('Indicators Long'!$A$2:$A$421,$A10,'Indicators Long'!$E$2:$E$421,AE$4,'Indicators Long'!$G$2:$G$421,"&lt;&gt;")=0,"",SUMIFS('Indicators Long'!$G$2:$G$421,'Indicators Long'!$A$2:$A$421,$A10,'Indicators Long'!$E$2:$E$421,AE$4))</f>
        <v>5.837</v>
      </c>
      <c r="AF10" s="13" t="n">
        <f aca="false">IF(COUNTIFS('Indicators Long'!$A$2:$A$421,$A10,'Indicators Long'!$E$2:$E$421,AF$4,'Indicators Long'!$G$2:$G$421,"&lt;&gt;")=0,"",SUMIFS('Indicators Long'!$G$2:$G$421,'Indicators Long'!$A$2:$A$421,$A10,'Indicators Long'!$E$2:$E$421,AF$4))</f>
        <v>17.578</v>
      </c>
      <c r="AG10" s="13" t="n">
        <f aca="false">IF(COUNTIFS('Indicators Long'!$A$2:$A$421,$A10,'Indicators Long'!$E$2:$E$421,AG$4,'Indicators Long'!$G$2:$G$421,"&lt;&gt;")=0,"",SUMIFS('Indicators Long'!$G$2:$G$421,'Indicators Long'!$A$2:$A$421,$A10,'Indicators Long'!$E$2:$E$421,AG$4))</f>
        <v>24.531</v>
      </c>
      <c r="AH10" s="10" t="n">
        <f aca="false">IF(COUNTIFS('Indicators Long'!$A$2:$A$421,$A10,'Indicators Long'!$E$2:$E$421,AH$4,'Indicators Long'!$G$2:$G$421,"&lt;&gt;")=0,"",SUMIFS('Indicators Long'!$G$2:$G$421,'Indicators Long'!$A$2:$A$421,$A10,'Indicators Long'!$E$2:$E$421,AH$4))</f>
        <v>11.51</v>
      </c>
      <c r="AI10" s="13" t="n">
        <f aca="false">IF(COUNTIFS('Indicators Long'!$A$2:$A$421,$A10,'Indicators Long'!$E$2:$E$421,AI$4,'Indicators Long'!$G$2:$G$421,"&lt;&gt;")=0,"",SUMIFS('Indicators Long'!$G$2:$G$421,'Indicators Long'!$A$2:$A$421,$A10,'Indicators Long'!$E$2:$E$421,AI$4))</f>
        <v>6.755</v>
      </c>
      <c r="AJ10" s="13" t="n">
        <f aca="false">IF(COUNTIFS('Indicators Long'!$A$2:$A$421,$A10,'Indicators Long'!$E$2:$E$421,AJ$4,'Indicators Long'!$G$2:$G$421,"&lt;&gt;")=0,"",SUMIFS('Indicators Long'!$G$2:$G$421,'Indicators Long'!$A$2:$A$421,$A10,'Indicators Long'!$E$2:$E$421,AJ$4))</f>
        <v>32.497</v>
      </c>
      <c r="AK10" s="13" t="n">
        <f aca="false">IF(COUNTIFS('Indicators Long'!$A$2:$A$421,$A10,'Indicators Long'!$E$2:$E$421,AK$4,'Indicators Long'!$G$2:$G$421,"&lt;&gt;")=0,"",SUMIFS('Indicators Long'!$G$2:$G$421,'Indicators Long'!$A$2:$A$421,$A10,'Indicators Long'!$E$2:$E$421,AK$4))</f>
        <v>71.926</v>
      </c>
      <c r="AL10" s="10" t="n">
        <f aca="false">IF(COUNTIFS('Indicators Long'!$A$2:$A$421,$A10,'Indicators Long'!$E$2:$E$421,AL$4,'Indicators Long'!$G$2:$G$421,"&lt;&gt;")=0,"",SUMIFS('Indicators Long'!$G$2:$G$421,'Indicators Long'!$A$2:$A$421,$A10,'Indicators Long'!$E$2:$E$421,AL$4))</f>
        <v>5.24</v>
      </c>
    </row>
    <row r="11" customFormat="false" ht="15" hidden="false" customHeight="false" outlineLevel="0" collapsed="false">
      <c r="A11" s="7" t="s">
        <v>52</v>
      </c>
      <c r="B11" s="8" t="s">
        <v>53</v>
      </c>
      <c r="C11" s="8" t="s">
        <v>47</v>
      </c>
      <c r="D11" s="9" t="n">
        <f aca="false">IF(COUNTIFS('Indicators Long'!$A$2:$A$421,$A11,'Indicators Long'!$E$2:$E$421,D$4,'Indicators Long'!$G$2:$G$421,"&lt;&gt;")=0,"",SUMIFS('Indicators Long'!$G$2:$G$421,'Indicators Long'!$A$2:$A$421,$A11,'Indicators Long'!$E$2:$E$421,D$4))</f>
        <v>547950</v>
      </c>
      <c r="E11" s="10" t="n">
        <f aca="false">IF(COUNTIFS('Indicators Long'!$A$2:$A$421,$A11,'Indicators Long'!$E$2:$E$421,E$4,'Indicators Long'!$G$2:$G$421,"&lt;&gt;")=0,"",SUMIFS('Indicators Long'!$G$2:$G$421,'Indicators Long'!$A$2:$A$421,$A11,'Indicators Long'!$E$2:$E$421,E$4))</f>
        <v>22.62</v>
      </c>
      <c r="F11" s="10" t="n">
        <f aca="false">IF(COUNTIFS('Indicators Long'!$A$2:$A$421,$A11,'Indicators Long'!$E$2:$E$421,F$4,'Indicators Long'!$G$2:$G$421,"&lt;&gt;")=0,"",SUMIFS('Indicators Long'!$G$2:$G$421,'Indicators Long'!$A$2:$A$421,$A11,'Indicators Long'!$E$2:$E$421,F$4))</f>
        <v>16.93</v>
      </c>
      <c r="G11" s="10" t="n">
        <f aca="false">IF(COUNTIFS('Indicators Long'!$A$2:$A$421,$A11,'Indicators Long'!$E$2:$E$421,G$4,'Indicators Long'!$G$2:$G$421,"&lt;&gt;")=0,"",SUMIFS('Indicators Long'!$G$2:$G$421,'Indicators Long'!$A$2:$A$421,$A11,'Indicators Long'!$E$2:$E$421,G$4))</f>
        <v>17.49</v>
      </c>
      <c r="H11" s="10" t="n">
        <f aca="false">IF(COUNTIFS('Indicators Long'!$A$2:$A$421,$A11,'Indicators Long'!$E$2:$E$421,H$4,'Indicators Long'!$G$2:$G$421,"&lt;&gt;")=0,"",SUMIFS('Indicators Long'!$G$2:$G$421,'Indicators Long'!$A$2:$A$421,$A11,'Indicators Long'!$E$2:$E$421,H$4))</f>
        <v>10.32</v>
      </c>
      <c r="I11" s="10" t="n">
        <f aca="false">IF(COUNTIFS('Indicators Long'!$A$2:$A$421,$A11,'Indicators Long'!$E$2:$E$421,I$4,'Indicators Long'!$G$2:$G$421,"&lt;&gt;")=0,"",SUMIFS('Indicators Long'!$G$2:$G$421,'Indicators Long'!$A$2:$A$421,$A11,'Indicators Long'!$E$2:$E$421,I$4))</f>
        <v>11.9</v>
      </c>
      <c r="J11" s="10" t="n">
        <f aca="false">IF(COUNTIFS('Indicators Long'!$A$2:$A$421,$A11,'Indicators Long'!$E$2:$E$421,J$4,'Indicators Long'!$G$2:$G$421,"&lt;&gt;")=0,"",SUMIFS('Indicators Long'!$G$2:$G$421,'Indicators Long'!$A$2:$A$421,$A11,'Indicators Long'!$E$2:$E$421,J$4))</f>
        <v>13.1</v>
      </c>
      <c r="K11" s="11" t="n">
        <f aca="false">IF(COUNTIFS('Indicators Long'!$A$2:$A$421,$A11,'Indicators Long'!$E$2:$E$421,K$4,'Indicators Long'!$G$2:$G$421,"&lt;&gt;")=0,"",SUMIFS('Indicators Long'!$G$2:$G$421,'Indicators Long'!$A$2:$A$421,$A11,'Indicators Long'!$E$2:$E$421,K$4))</f>
        <v>71833</v>
      </c>
      <c r="L11" s="10" t="n">
        <f aca="false">IF(COUNTIFS('Indicators Long'!$A$2:$A$421,$A11,'Indicators Long'!$E$2:$E$421,L$4,'Indicators Long'!$G$2:$G$421,"&lt;&gt;")=0,"",SUMIFS('Indicators Long'!$G$2:$G$421,'Indicators Long'!$A$2:$A$421,$A11,'Indicators Long'!$E$2:$E$421,L$4))</f>
        <v>2.8</v>
      </c>
      <c r="M11" s="10" t="n">
        <f aca="false">IF(COUNTIFS('Indicators Long'!$A$2:$A$421,$A11,'Indicators Long'!$E$2:$E$421,M$4,'Indicators Long'!$G$2:$G$421,"&lt;&gt;")=0,"",SUMIFS('Indicators Long'!$G$2:$G$421,'Indicators Long'!$A$2:$A$421,$A11,'Indicators Long'!$E$2:$E$421,M$4))</f>
        <v>12.18</v>
      </c>
      <c r="N11" s="10" t="n">
        <f aca="false">IF(COUNTIFS('Indicators Long'!$A$2:$A$421,$A11,'Indicators Long'!$E$2:$E$421,N$4,'Indicators Long'!$G$2:$G$421,"&lt;&gt;")=0,"",SUMIFS('Indicators Long'!$G$2:$G$421,'Indicators Long'!$A$2:$A$421,$A11,'Indicators Long'!$E$2:$E$421,N$4))</f>
        <v>8.1</v>
      </c>
      <c r="O11" s="10" t="n">
        <f aca="false">IF(COUNTIFS('Indicators Long'!$A$2:$A$421,$A11,'Indicators Long'!$E$2:$E$421,O$4,'Indicators Long'!$G$2:$G$421,"&lt;&gt;")=0,"",SUMIFS('Indicators Long'!$G$2:$G$421,'Indicators Long'!$A$2:$A$421,$A11,'Indicators Long'!$E$2:$E$421,O$4))</f>
        <v>11.22</v>
      </c>
      <c r="P11" s="10" t="n">
        <f aca="false">IF(COUNTIFS('Indicators Long'!$A$2:$A$421,$A11,'Indicators Long'!$E$2:$E$421,P$4,'Indicators Long'!$G$2:$G$421,"&lt;&gt;")=0,"",SUMIFS('Indicators Long'!$G$2:$G$421,'Indicators Long'!$A$2:$A$421,$A11,'Indicators Long'!$E$2:$E$421,P$4))</f>
        <v>90.1</v>
      </c>
      <c r="Q11" s="10" t="n">
        <f aca="false">IF(COUNTIFS('Indicators Long'!$A$2:$A$421,$A11,'Indicators Long'!$E$2:$E$421,Q$4,'Indicators Long'!$G$2:$G$421,"&lt;&gt;")=0,"",SUMIFS('Indicators Long'!$G$2:$G$421,'Indicators Long'!$A$2:$A$421,$A11,'Indicators Long'!$E$2:$E$421,Q$4))</f>
        <v>89.9</v>
      </c>
      <c r="R11" s="12" t="n">
        <f aca="false">IF(COUNTIFS('Indicators Long'!$A$2:$A$421,$A11,'Indicators Long'!$E$2:$E$421,R$4,'Indicators Long'!$G$2:$G$421,"&lt;&gt;")=0,"",SUMIFS('Indicators Long'!$G$2:$G$421,'Indicators Long'!$A$2:$A$421,$A11,'Indicators Long'!$E$2:$E$421,R$4))</f>
        <v>896</v>
      </c>
      <c r="S11" s="12" t="n">
        <f aca="false">IF(COUNTIFS('Indicators Long'!$A$2:$A$421,$A11,'Indicators Long'!$E$2:$E$421,S$4,'Indicators Long'!$G$2:$G$421,"&lt;&gt;")=0,"",SUMIFS('Indicators Long'!$G$2:$G$421,'Indicators Long'!$A$2:$A$421,$A11,'Indicators Long'!$E$2:$E$421,S$4))</f>
        <v>342</v>
      </c>
      <c r="T11" s="12" t="n">
        <f aca="false">IF(COUNTIFS('Indicators Long'!$A$2:$A$421,$A11,'Indicators Long'!$E$2:$E$421,T$4,'Indicators Long'!$G$2:$G$421,"&lt;&gt;")=0,"",SUMIFS('Indicators Long'!$G$2:$G$421,'Indicators Long'!$A$2:$A$421,$A11,'Indicators Long'!$E$2:$E$421,T$4))</f>
        <v>1469</v>
      </c>
      <c r="U11" s="9" t="n">
        <f aca="false">IF(COUNTIFS('Indicators Long'!$A$2:$A$421,$A11,'Indicators Long'!$E$2:$E$421,U$4,'Indicators Long'!$G$2:$G$421,"&lt;&gt;")=0,"",SUMIFS('Indicators Long'!$G$2:$G$421,'Indicators Long'!$A$2:$A$421,$A11,'Indicators Long'!$E$2:$E$421,U$4))</f>
        <v>1888</v>
      </c>
      <c r="V11" s="10" t="n">
        <f aca="false">IF(COUNTIFS('Indicators Long'!$A$2:$A$421,$A11,'Indicators Long'!$E$2:$E$421,V$4,'Indicators Long'!$G$2:$G$421,"&lt;&gt;")=0,"",SUMIFS('Indicators Long'!$G$2:$G$421,'Indicators Long'!$A$2:$A$421,$A11,'Indicators Long'!$E$2:$E$421,V$4))</f>
        <v>52</v>
      </c>
      <c r="W11" s="10" t="n">
        <f aca="false">IF(COUNTIFS('Indicators Long'!$A$2:$A$421,$A11,'Indicators Long'!$E$2:$E$421,W$4,'Indicators Long'!$G$2:$G$421,"&lt;&gt;")=0,"",SUMIFS('Indicators Long'!$G$2:$G$421,'Indicators Long'!$A$2:$A$421,$A11,'Indicators Long'!$E$2:$E$421,W$4))</f>
        <v>14.6</v>
      </c>
      <c r="X11" s="10" t="n">
        <f aca="false">IF(COUNTIFS('Indicators Long'!$A$2:$A$421,$A11,'Indicators Long'!$E$2:$E$421,X$4,'Indicators Long'!$G$2:$G$421,"&lt;&gt;")=0,"",SUMIFS('Indicators Long'!$G$2:$G$421,'Indicators Long'!$A$2:$A$421,$A11,'Indicators Long'!$E$2:$E$421,X$4))</f>
        <v>22.9</v>
      </c>
      <c r="Y11" s="10" t="n">
        <f aca="false">IF(COUNTIFS('Indicators Long'!$A$2:$A$421,$A11,'Indicators Long'!$E$2:$E$421,Y$4,'Indicators Long'!$G$2:$G$421,"&lt;&gt;")=0,"",SUMIFS('Indicators Long'!$G$2:$G$421,'Indicators Long'!$A$2:$A$421,$A11,'Indicators Long'!$E$2:$E$421,Y$4))</f>
        <v>16.64</v>
      </c>
      <c r="Z11" s="10" t="n">
        <f aca="false">IF(COUNTIFS('Indicators Long'!$A$2:$A$421,$A11,'Indicators Long'!$E$2:$E$421,Z$4,'Indicators Long'!$G$2:$G$421,"&lt;&gt;")=0,"",SUMIFS('Indicators Long'!$G$2:$G$421,'Indicators Long'!$A$2:$A$421,$A11,'Indicators Long'!$E$2:$E$421,Z$4))</f>
        <v>34.6</v>
      </c>
      <c r="AA11" s="9" t="n">
        <f aca="false">IF(COUNTIFS('Indicators Long'!$A$2:$A$421,$A11,'Indicators Long'!$E$2:$E$421,AA$4,'Indicators Long'!$G$2:$G$421,"&lt;&gt;")=0,"",SUMIFS('Indicators Long'!$G$2:$G$421,'Indicators Long'!$A$2:$A$421,$A11,'Indicators Long'!$E$2:$E$421,AA$4))</f>
        <v>8508.56</v>
      </c>
      <c r="AB11" s="13" t="n">
        <f aca="false">IF(COUNTIFS('Indicators Long'!$A$2:$A$421,$A11,'Indicators Long'!$E$2:$E$421,AB$4,'Indicators Long'!$G$2:$G$421,"&lt;&gt;")=0,"",SUMIFS('Indicators Long'!$G$2:$G$421,'Indicators Long'!$A$2:$A$421,$A11,'Indicators Long'!$E$2:$E$421,AB$4))</f>
        <v>76.834</v>
      </c>
      <c r="AC11" s="10" t="n">
        <f aca="false">IF(COUNTIFS('Indicators Long'!$A$2:$A$421,$A11,'Indicators Long'!$E$2:$E$421,AC$4,'Indicators Long'!$G$2:$G$421,"&lt;&gt;")=0,"",SUMIFS('Indicators Long'!$G$2:$G$421,'Indicators Long'!$A$2:$A$421,$A11,'Indicators Long'!$E$2:$E$421,AC$4))</f>
        <v>9.6</v>
      </c>
      <c r="AD11" s="10" t="n">
        <f aca="false">IF(COUNTIFS('Indicators Long'!$A$2:$A$421,$A11,'Indicators Long'!$E$2:$E$421,AD$4,'Indicators Long'!$G$2:$G$421,"&lt;&gt;")=0,"",SUMIFS('Indicators Long'!$G$2:$G$421,'Indicators Long'!$A$2:$A$421,$A11,'Indicators Long'!$E$2:$E$421,AD$4))</f>
        <v>33</v>
      </c>
      <c r="AE11" s="13" t="n">
        <f aca="false">IF(COUNTIFS('Indicators Long'!$A$2:$A$421,$A11,'Indicators Long'!$E$2:$E$421,AE$4,'Indicators Long'!$G$2:$G$421,"&lt;&gt;")=0,"",SUMIFS('Indicators Long'!$G$2:$G$421,'Indicators Long'!$A$2:$A$421,$A11,'Indicators Long'!$E$2:$E$421,AE$4))</f>
        <v>4.972</v>
      </c>
      <c r="AF11" s="13" t="n">
        <f aca="false">IF(COUNTIFS('Indicators Long'!$A$2:$A$421,$A11,'Indicators Long'!$E$2:$E$421,AF$4,'Indicators Long'!$G$2:$G$421,"&lt;&gt;")=0,"",SUMIFS('Indicators Long'!$G$2:$G$421,'Indicators Long'!$A$2:$A$421,$A11,'Indicators Long'!$E$2:$E$421,AF$4))</f>
        <v>36.355</v>
      </c>
      <c r="AG11" s="13" t="n">
        <f aca="false">IF(COUNTIFS('Indicators Long'!$A$2:$A$421,$A11,'Indicators Long'!$E$2:$E$421,AG$4,'Indicators Long'!$G$2:$G$421,"&lt;&gt;")=0,"",SUMIFS('Indicators Long'!$G$2:$G$421,'Indicators Long'!$A$2:$A$421,$A11,'Indicators Long'!$E$2:$E$421,AG$4))</f>
        <v>16.38</v>
      </c>
      <c r="AH11" s="10" t="n">
        <f aca="false">IF(COUNTIFS('Indicators Long'!$A$2:$A$421,$A11,'Indicators Long'!$E$2:$E$421,AH$4,'Indicators Long'!$G$2:$G$421,"&lt;&gt;")=0,"",SUMIFS('Indicators Long'!$G$2:$G$421,'Indicators Long'!$A$2:$A$421,$A11,'Indicators Long'!$E$2:$E$421,AH$4))</f>
        <v>8.54</v>
      </c>
      <c r="AI11" s="13" t="n">
        <f aca="false">IF(COUNTIFS('Indicators Long'!$A$2:$A$421,$A11,'Indicators Long'!$E$2:$E$421,AI$4,'Indicators Long'!$G$2:$G$421,"&lt;&gt;")=0,"",SUMIFS('Indicators Long'!$G$2:$G$421,'Indicators Long'!$A$2:$A$421,$A11,'Indicators Long'!$E$2:$E$421,AI$4))</f>
        <v>5.846</v>
      </c>
      <c r="AJ11" s="13" t="n">
        <f aca="false">IF(COUNTIFS('Indicators Long'!$A$2:$A$421,$A11,'Indicators Long'!$E$2:$E$421,AJ$4,'Indicators Long'!$G$2:$G$421,"&lt;&gt;")=0,"",SUMIFS('Indicators Long'!$G$2:$G$421,'Indicators Long'!$A$2:$A$421,$A11,'Indicators Long'!$E$2:$E$421,AJ$4))</f>
        <v>17.529</v>
      </c>
      <c r="AK11" s="13" t="n">
        <f aca="false">IF(COUNTIFS('Indicators Long'!$A$2:$A$421,$A11,'Indicators Long'!$E$2:$E$421,AK$4,'Indicators Long'!$G$2:$G$421,"&lt;&gt;")=0,"",SUMIFS('Indicators Long'!$G$2:$G$421,'Indicators Long'!$A$2:$A$421,$A11,'Indicators Long'!$E$2:$E$421,AK$4))</f>
        <v>55.834</v>
      </c>
      <c r="AL11" s="10" t="n">
        <f aca="false">IF(COUNTIFS('Indicators Long'!$A$2:$A$421,$A11,'Indicators Long'!$E$2:$E$421,AL$4,'Indicators Long'!$G$2:$G$421,"&lt;&gt;")=0,"",SUMIFS('Indicators Long'!$G$2:$G$421,'Indicators Long'!$A$2:$A$421,$A11,'Indicators Long'!$E$2:$E$421,AL$4))</f>
        <v>5.51</v>
      </c>
    </row>
    <row r="12" customFormat="false" ht="15" hidden="false" customHeight="false" outlineLevel="0" collapsed="false">
      <c r="A12" s="7" t="s">
        <v>54</v>
      </c>
      <c r="B12" s="8" t="s">
        <v>55</v>
      </c>
      <c r="C12" s="8" t="s">
        <v>47</v>
      </c>
      <c r="D12" s="9" t="n">
        <f aca="false">IF(COUNTIFS('Indicators Long'!$A$2:$A$421,$A12,'Indicators Long'!$E$2:$E$421,D$4,'Indicators Long'!$G$2:$G$421,"&lt;&gt;")=0,"",SUMIFS('Indicators Long'!$G$2:$G$421,'Indicators Long'!$A$2:$A$421,$A12,'Indicators Long'!$E$2:$E$421,D$4))</f>
        <v>69267</v>
      </c>
      <c r="E12" s="10" t="n">
        <f aca="false">IF(COUNTIFS('Indicators Long'!$A$2:$A$421,$A12,'Indicators Long'!$E$2:$E$421,E$4,'Indicators Long'!$G$2:$G$421,"&lt;&gt;")=0,"",SUMIFS('Indicators Long'!$G$2:$G$421,'Indicators Long'!$A$2:$A$421,$A12,'Indicators Long'!$E$2:$E$421,E$4))</f>
        <v>22.22</v>
      </c>
      <c r="F12" s="10" t="n">
        <f aca="false">IF(COUNTIFS('Indicators Long'!$A$2:$A$421,$A12,'Indicators Long'!$E$2:$E$421,F$4,'Indicators Long'!$G$2:$G$421,"&lt;&gt;")=0,"",SUMIFS('Indicators Long'!$G$2:$G$421,'Indicators Long'!$A$2:$A$421,$A12,'Indicators Long'!$E$2:$E$421,F$4))</f>
        <v>19.68</v>
      </c>
      <c r="G12" s="10" t="n">
        <f aca="false">IF(COUNTIFS('Indicators Long'!$A$2:$A$421,$A12,'Indicators Long'!$E$2:$E$421,G$4,'Indicators Long'!$G$2:$G$421,"&lt;&gt;")=0,"",SUMIFS('Indicators Long'!$G$2:$G$421,'Indicators Long'!$A$2:$A$421,$A12,'Indicators Long'!$E$2:$E$421,G$4))</f>
        <v>31.12</v>
      </c>
      <c r="H12" s="10" t="n">
        <f aca="false">IF(COUNTIFS('Indicators Long'!$A$2:$A$421,$A12,'Indicators Long'!$E$2:$E$421,H$4,'Indicators Long'!$G$2:$G$421,"&lt;&gt;")=0,"",SUMIFS('Indicators Long'!$G$2:$G$421,'Indicators Long'!$A$2:$A$421,$A12,'Indicators Long'!$E$2:$E$421,H$4))</f>
        <v>6.93</v>
      </c>
      <c r="I12" s="10" t="n">
        <f aca="false">IF(COUNTIFS('Indicators Long'!$A$2:$A$421,$A12,'Indicators Long'!$E$2:$E$421,I$4,'Indicators Long'!$G$2:$G$421,"&lt;&gt;")=0,"",SUMIFS('Indicators Long'!$G$2:$G$421,'Indicators Long'!$A$2:$A$421,$A12,'Indicators Long'!$E$2:$E$421,I$4))</f>
        <v>39.68</v>
      </c>
      <c r="J12" s="10" t="n">
        <f aca="false">IF(COUNTIFS('Indicators Long'!$A$2:$A$421,$A12,'Indicators Long'!$E$2:$E$421,J$4,'Indicators Long'!$G$2:$G$421,"&lt;&gt;")=0,"",SUMIFS('Indicators Long'!$G$2:$G$421,'Indicators Long'!$A$2:$A$421,$A12,'Indicators Long'!$E$2:$E$421,J$4))</f>
        <v>24.6</v>
      </c>
      <c r="K12" s="11" t="n">
        <f aca="false">IF(COUNTIFS('Indicators Long'!$A$2:$A$421,$A12,'Indicators Long'!$E$2:$E$421,K$4,'Indicators Long'!$G$2:$G$421,"&lt;&gt;")=0,"",SUMIFS('Indicators Long'!$G$2:$G$421,'Indicators Long'!$A$2:$A$421,$A12,'Indicators Long'!$E$2:$E$421,K$4))</f>
        <v>49867</v>
      </c>
      <c r="L12" s="10" t="n">
        <f aca="false">IF(COUNTIFS('Indicators Long'!$A$2:$A$421,$A12,'Indicators Long'!$E$2:$E$421,L$4,'Indicators Long'!$G$2:$G$421,"&lt;&gt;")=0,"",SUMIFS('Indicators Long'!$G$2:$G$421,'Indicators Long'!$A$2:$A$421,$A12,'Indicators Long'!$E$2:$E$421,L$4))</f>
        <v>3.68</v>
      </c>
      <c r="M12" s="10" t="n">
        <f aca="false">IF(COUNTIFS('Indicators Long'!$A$2:$A$421,$A12,'Indicators Long'!$E$2:$E$421,M$4,'Indicators Long'!$G$2:$G$421,"&lt;&gt;")=0,"",SUMIFS('Indicators Long'!$G$2:$G$421,'Indicators Long'!$A$2:$A$421,$A12,'Indicators Long'!$E$2:$E$421,M$4))</f>
        <v>13.84</v>
      </c>
      <c r="N12" s="10" t="n">
        <f aca="false">IF(COUNTIFS('Indicators Long'!$A$2:$A$421,$A12,'Indicators Long'!$E$2:$E$421,N$4,'Indicators Long'!$G$2:$G$421,"&lt;&gt;")=0,"",SUMIFS('Indicators Long'!$G$2:$G$421,'Indicators Long'!$A$2:$A$421,$A12,'Indicators Long'!$E$2:$E$421,N$4))</f>
        <v>9.6</v>
      </c>
      <c r="O12" s="10" t="n">
        <f aca="false">IF(COUNTIFS('Indicators Long'!$A$2:$A$421,$A12,'Indicators Long'!$E$2:$E$421,O$4,'Indicators Long'!$G$2:$G$421,"&lt;&gt;")=0,"",SUMIFS('Indicators Long'!$G$2:$G$421,'Indicators Long'!$A$2:$A$421,$A12,'Indicators Long'!$E$2:$E$421,O$4))</f>
        <v>12.62</v>
      </c>
      <c r="P12" s="10" t="n">
        <f aca="false">IF(COUNTIFS('Indicators Long'!$A$2:$A$421,$A12,'Indicators Long'!$E$2:$E$421,P$4,'Indicators Long'!$G$2:$G$421,"&lt;&gt;")=0,"",SUMIFS('Indicators Long'!$G$2:$G$421,'Indicators Long'!$A$2:$A$421,$A12,'Indicators Long'!$E$2:$E$421,P$4))</f>
        <v>86.89</v>
      </c>
      <c r="Q12" s="10" t="n">
        <f aca="false">IF(COUNTIFS('Indicators Long'!$A$2:$A$421,$A12,'Indicators Long'!$E$2:$E$421,Q$4,'Indicators Long'!$G$2:$G$421,"&lt;&gt;")=0,"",SUMIFS('Indicators Long'!$G$2:$G$421,'Indicators Long'!$A$2:$A$421,$A12,'Indicators Long'!$E$2:$E$421,Q$4))</f>
        <v>78.8</v>
      </c>
      <c r="R12" s="12" t="n">
        <f aca="false">IF(COUNTIFS('Indicators Long'!$A$2:$A$421,$A12,'Indicators Long'!$E$2:$E$421,R$4,'Indicators Long'!$G$2:$G$421,"&lt;&gt;")=0,"",SUMIFS('Indicators Long'!$G$2:$G$421,'Indicators Long'!$A$2:$A$421,$A12,'Indicators Long'!$E$2:$E$421,R$4))</f>
        <v>855</v>
      </c>
      <c r="S12" s="12" t="n">
        <f aca="false">IF(COUNTIFS('Indicators Long'!$A$2:$A$421,$A12,'Indicators Long'!$E$2:$E$421,S$4,'Indicators Long'!$G$2:$G$421,"&lt;&gt;")=0,"",SUMIFS('Indicators Long'!$G$2:$G$421,'Indicators Long'!$A$2:$A$421,$A12,'Indicators Long'!$E$2:$E$421,S$4))</f>
        <v>255</v>
      </c>
      <c r="T12" s="12" t="n">
        <f aca="false">IF(COUNTIFS('Indicators Long'!$A$2:$A$421,$A12,'Indicators Long'!$E$2:$E$421,T$4,'Indicators Long'!$G$2:$G$421,"&lt;&gt;")=0,"",SUMIFS('Indicators Long'!$G$2:$G$421,'Indicators Long'!$A$2:$A$421,$A12,'Indicators Long'!$E$2:$E$421,T$4))</f>
        <v>1776</v>
      </c>
      <c r="U12" s="9" t="n">
        <f aca="false">IF(COUNTIFS('Indicators Long'!$A$2:$A$421,$A12,'Indicators Long'!$E$2:$E$421,U$4,'Indicators Long'!$G$2:$G$421,"&lt;&gt;")=0,"",SUMIFS('Indicators Long'!$G$2:$G$421,'Indicators Long'!$A$2:$A$421,$A12,'Indicators Long'!$E$2:$E$421,U$4))</f>
        <v>2921</v>
      </c>
      <c r="V12" s="10" t="n">
        <f aca="false">IF(COUNTIFS('Indicators Long'!$A$2:$A$421,$A12,'Indicators Long'!$E$2:$E$421,V$4,'Indicators Long'!$G$2:$G$421,"&lt;&gt;")=0,"",SUMIFS('Indicators Long'!$G$2:$G$421,'Indicators Long'!$A$2:$A$421,$A12,'Indicators Long'!$E$2:$E$421,V$4))</f>
        <v>50</v>
      </c>
      <c r="W12" s="10" t="n">
        <f aca="false">IF(COUNTIFS('Indicators Long'!$A$2:$A$421,$A12,'Indicators Long'!$E$2:$E$421,W$4,'Indicators Long'!$G$2:$G$421,"&lt;&gt;")=0,"",SUMIFS('Indicators Long'!$G$2:$G$421,'Indicators Long'!$A$2:$A$421,$A12,'Indicators Long'!$E$2:$E$421,W$4))</f>
        <v>19.1</v>
      </c>
      <c r="X12" s="10" t="n">
        <f aca="false">IF(COUNTIFS('Indicators Long'!$A$2:$A$421,$A12,'Indicators Long'!$E$2:$E$421,X$4,'Indicators Long'!$G$2:$G$421,"&lt;&gt;")=0,"",SUMIFS('Indicators Long'!$G$2:$G$421,'Indicators Long'!$A$2:$A$421,$A12,'Indicators Long'!$E$2:$E$421,X$4))</f>
        <v>27.3</v>
      </c>
      <c r="Y12" s="10" t="n">
        <f aca="false">IF(COUNTIFS('Indicators Long'!$A$2:$A$421,$A12,'Indicators Long'!$E$2:$E$421,Y$4,'Indicators Long'!$G$2:$G$421,"&lt;&gt;")=0,"",SUMIFS('Indicators Long'!$G$2:$G$421,'Indicators Long'!$A$2:$A$421,$A12,'Indicators Long'!$E$2:$E$421,Y$4))</f>
        <v>14.48</v>
      </c>
      <c r="Z12" s="10" t="n">
        <f aca="false">IF(COUNTIFS('Indicators Long'!$A$2:$A$421,$A12,'Indicators Long'!$E$2:$E$421,Z$4,'Indicators Long'!$G$2:$G$421,"&lt;&gt;")=0,"",SUMIFS('Indicators Long'!$G$2:$G$421,'Indicators Long'!$A$2:$A$421,$A12,'Indicators Long'!$E$2:$E$421,Z$4))</f>
        <v>38</v>
      </c>
      <c r="AA12" s="9" t="n">
        <f aca="false">IF(COUNTIFS('Indicators Long'!$A$2:$A$421,$A12,'Indicators Long'!$E$2:$E$421,AA$4,'Indicators Long'!$G$2:$G$421,"&lt;&gt;")=0,"",SUMIFS('Indicators Long'!$G$2:$G$421,'Indicators Long'!$A$2:$A$421,$A12,'Indicators Long'!$E$2:$E$421,AA$4))</f>
        <v>12216.46</v>
      </c>
      <c r="AB12" s="13" t="n">
        <f aca="false">IF(COUNTIFS('Indicators Long'!$A$2:$A$421,$A12,'Indicators Long'!$E$2:$E$421,AB$4,'Indicators Long'!$G$2:$G$421,"&lt;&gt;")=0,"",SUMIFS('Indicators Long'!$G$2:$G$421,'Indicators Long'!$A$2:$A$421,$A12,'Indicators Long'!$E$2:$E$421,AB$4))</f>
        <v>73.705</v>
      </c>
      <c r="AC12" s="10" t="n">
        <f aca="false">IF(COUNTIFS('Indicators Long'!$A$2:$A$421,$A12,'Indicators Long'!$E$2:$E$421,AC$4,'Indicators Long'!$G$2:$G$421,"&lt;&gt;")=0,"",SUMIFS('Indicators Long'!$G$2:$G$421,'Indicators Long'!$A$2:$A$421,$A12,'Indicators Long'!$E$2:$E$421,AC$4))</f>
        <v>12.9</v>
      </c>
      <c r="AD12" s="10" t="n">
        <f aca="false">IF(COUNTIFS('Indicators Long'!$A$2:$A$421,$A12,'Indicators Long'!$E$2:$E$421,AD$4,'Indicators Long'!$G$2:$G$421,"&lt;&gt;")=0,"",SUMIFS('Indicators Long'!$G$2:$G$421,'Indicators Long'!$A$2:$A$421,$A12,'Indicators Long'!$E$2:$E$421,AD$4))</f>
        <v>40.3</v>
      </c>
      <c r="AE12" s="13" t="n">
        <f aca="false">IF(COUNTIFS('Indicators Long'!$A$2:$A$421,$A12,'Indicators Long'!$E$2:$E$421,AE$4,'Indicators Long'!$G$2:$G$421,"&lt;&gt;")=0,"",SUMIFS('Indicators Long'!$G$2:$G$421,'Indicators Long'!$A$2:$A$421,$A12,'Indicators Long'!$E$2:$E$421,AE$4))</f>
        <v>5.501</v>
      </c>
      <c r="AF12" s="13" t="n">
        <f aca="false">IF(COUNTIFS('Indicators Long'!$A$2:$A$421,$A12,'Indicators Long'!$E$2:$E$421,AF$4,'Indicators Long'!$G$2:$G$421,"&lt;&gt;")=0,"",SUMIFS('Indicators Long'!$G$2:$G$421,'Indicators Long'!$A$2:$A$421,$A12,'Indicators Long'!$E$2:$E$421,AF$4))</f>
        <v>37.892</v>
      </c>
      <c r="AG12" s="13" t="n">
        <f aca="false">IF(COUNTIFS('Indicators Long'!$A$2:$A$421,$A12,'Indicators Long'!$E$2:$E$421,AG$4,'Indicators Long'!$G$2:$G$421,"&lt;&gt;")=0,"",SUMIFS('Indicators Long'!$G$2:$G$421,'Indicators Long'!$A$2:$A$421,$A12,'Indicators Long'!$E$2:$E$421,AG$4))</f>
        <v>16.885</v>
      </c>
      <c r="AH12" s="10" t="n">
        <f aca="false">IF(COUNTIFS('Indicators Long'!$A$2:$A$421,$A12,'Indicators Long'!$E$2:$E$421,AH$4,'Indicators Long'!$G$2:$G$421,"&lt;&gt;")=0,"",SUMIFS('Indicators Long'!$G$2:$G$421,'Indicators Long'!$A$2:$A$421,$A12,'Indicators Long'!$E$2:$E$421,AH$4))</f>
        <v>11.09</v>
      </c>
      <c r="AI12" s="13" t="n">
        <f aca="false">IF(COUNTIFS('Indicators Long'!$A$2:$A$421,$A12,'Indicators Long'!$E$2:$E$421,AI$4,'Indicators Long'!$G$2:$G$421,"&lt;&gt;")=0,"",SUMIFS('Indicators Long'!$G$2:$G$421,'Indicators Long'!$A$2:$A$421,$A12,'Indicators Long'!$E$2:$E$421,AI$4))</f>
        <v>8.868</v>
      </c>
      <c r="AJ12" s="13" t="n">
        <f aca="false">IF(COUNTIFS('Indicators Long'!$A$2:$A$421,$A12,'Indicators Long'!$E$2:$E$421,AJ$4,'Indicators Long'!$G$2:$G$421,"&lt;&gt;")=0,"",SUMIFS('Indicators Long'!$G$2:$G$421,'Indicators Long'!$A$2:$A$421,$A12,'Indicators Long'!$E$2:$E$421,AJ$4))</f>
        <v>25.913</v>
      </c>
      <c r="AK12" s="13" t="n">
        <f aca="false">IF(COUNTIFS('Indicators Long'!$A$2:$A$421,$A12,'Indicators Long'!$E$2:$E$421,AK$4,'Indicators Long'!$G$2:$G$421,"&lt;&gt;")=0,"",SUMIFS('Indicators Long'!$G$2:$G$421,'Indicators Long'!$A$2:$A$421,$A12,'Indicators Long'!$E$2:$E$421,AK$4))</f>
        <v>58.325</v>
      </c>
      <c r="AL12" s="10" t="n">
        <f aca="false">IF(COUNTIFS('Indicators Long'!$A$2:$A$421,$A12,'Indicators Long'!$E$2:$E$421,AL$4,'Indicators Long'!$G$2:$G$421,"&lt;&gt;")=0,"",SUMIFS('Indicators Long'!$G$2:$G$421,'Indicators Long'!$A$2:$A$421,$A12,'Indicators Long'!$E$2:$E$421,AL$4))</f>
        <v>5.88</v>
      </c>
    </row>
    <row r="13" customFormat="false" ht="15" hidden="false" customHeight="false" outlineLevel="0" collapsed="false">
      <c r="A13" s="7" t="s">
        <v>56</v>
      </c>
      <c r="B13" s="8" t="s">
        <v>57</v>
      </c>
      <c r="C13" s="8" t="s">
        <v>47</v>
      </c>
      <c r="D13" s="9" t="n">
        <f aca="false">IF(COUNTIFS('Indicators Long'!$A$2:$A$421,$A13,'Indicators Long'!$E$2:$E$421,D$4,'Indicators Long'!$G$2:$G$421,"&lt;&gt;")=0,"",SUMIFS('Indicators Long'!$G$2:$G$421,'Indicators Long'!$A$2:$A$421,$A13,'Indicators Long'!$E$2:$E$421,D$4))</f>
        <v>67965</v>
      </c>
      <c r="E13" s="10" t="n">
        <f aca="false">IF(COUNTIFS('Indicators Long'!$A$2:$A$421,$A13,'Indicators Long'!$E$2:$E$421,E$4,'Indicators Long'!$G$2:$G$421,"&lt;&gt;")=0,"",SUMIFS('Indicators Long'!$G$2:$G$421,'Indicators Long'!$A$2:$A$421,$A13,'Indicators Long'!$E$2:$E$421,E$4))</f>
        <v>21.62</v>
      </c>
      <c r="F13" s="10" t="n">
        <f aca="false">IF(COUNTIFS('Indicators Long'!$A$2:$A$421,$A13,'Indicators Long'!$E$2:$E$421,F$4,'Indicators Long'!$G$2:$G$421,"&lt;&gt;")=0,"",SUMIFS('Indicators Long'!$G$2:$G$421,'Indicators Long'!$A$2:$A$421,$A13,'Indicators Long'!$E$2:$E$421,F$4))</f>
        <v>19.15</v>
      </c>
      <c r="G13" s="10" t="n">
        <f aca="false">IF(COUNTIFS('Indicators Long'!$A$2:$A$421,$A13,'Indicators Long'!$E$2:$E$421,G$4,'Indicators Long'!$G$2:$G$421,"&lt;&gt;")=0,"",SUMIFS('Indicators Long'!$G$2:$G$421,'Indicators Long'!$A$2:$A$421,$A13,'Indicators Long'!$E$2:$E$421,G$4))</f>
        <v>23.99</v>
      </c>
      <c r="H13" s="10" t="n">
        <f aca="false">IF(COUNTIFS('Indicators Long'!$A$2:$A$421,$A13,'Indicators Long'!$E$2:$E$421,H$4,'Indicators Long'!$G$2:$G$421,"&lt;&gt;")=0,"",SUMIFS('Indicators Long'!$G$2:$G$421,'Indicators Long'!$A$2:$A$421,$A13,'Indicators Long'!$E$2:$E$421,H$4))</f>
        <v>6.06</v>
      </c>
      <c r="I13" s="10" t="n">
        <f aca="false">IF(COUNTIFS('Indicators Long'!$A$2:$A$421,$A13,'Indicators Long'!$E$2:$E$421,I$4,'Indicators Long'!$G$2:$G$421,"&lt;&gt;")=0,"",SUMIFS('Indicators Long'!$G$2:$G$421,'Indicators Long'!$A$2:$A$421,$A13,'Indicators Long'!$E$2:$E$421,I$4))</f>
        <v>64.02</v>
      </c>
      <c r="J13" s="10" t="n">
        <f aca="false">IF(COUNTIFS('Indicators Long'!$A$2:$A$421,$A13,'Indicators Long'!$E$2:$E$421,J$4,'Indicators Long'!$G$2:$G$421,"&lt;&gt;")=0,"",SUMIFS('Indicators Long'!$G$2:$G$421,'Indicators Long'!$A$2:$A$421,$A13,'Indicators Long'!$E$2:$E$421,J$4))</f>
        <v>26.5</v>
      </c>
      <c r="K13" s="11" t="n">
        <f aca="false">IF(COUNTIFS('Indicators Long'!$A$2:$A$421,$A13,'Indicators Long'!$E$2:$E$421,K$4,'Indicators Long'!$G$2:$G$421,"&lt;&gt;")=0,"",SUMIFS('Indicators Long'!$G$2:$G$421,'Indicators Long'!$A$2:$A$421,$A13,'Indicators Long'!$E$2:$E$421,K$4))</f>
        <v>53847</v>
      </c>
      <c r="L13" s="10" t="n">
        <f aca="false">IF(COUNTIFS('Indicators Long'!$A$2:$A$421,$A13,'Indicators Long'!$E$2:$E$421,L$4,'Indicators Long'!$G$2:$G$421,"&lt;&gt;")=0,"",SUMIFS('Indicators Long'!$G$2:$G$421,'Indicators Long'!$A$2:$A$421,$A13,'Indicators Long'!$E$2:$E$421,L$4))</f>
        <v>3.37</v>
      </c>
      <c r="M13" s="10" t="n">
        <f aca="false">IF(COUNTIFS('Indicators Long'!$A$2:$A$421,$A13,'Indicators Long'!$E$2:$E$421,M$4,'Indicators Long'!$G$2:$G$421,"&lt;&gt;")=0,"",SUMIFS('Indicators Long'!$G$2:$G$421,'Indicators Long'!$A$2:$A$421,$A13,'Indicators Long'!$E$2:$E$421,M$4))</f>
        <v>14.28</v>
      </c>
      <c r="N13" s="10" t="n">
        <f aca="false">IF(COUNTIFS('Indicators Long'!$A$2:$A$421,$A13,'Indicators Long'!$E$2:$E$421,N$4,'Indicators Long'!$G$2:$G$421,"&lt;&gt;")=0,"",SUMIFS('Indicators Long'!$G$2:$G$421,'Indicators Long'!$A$2:$A$421,$A13,'Indicators Long'!$E$2:$E$421,N$4))</f>
        <v>12.2</v>
      </c>
      <c r="O13" s="10" t="n">
        <f aca="false">IF(COUNTIFS('Indicators Long'!$A$2:$A$421,$A13,'Indicators Long'!$E$2:$E$421,O$4,'Indicators Long'!$G$2:$G$421,"&lt;&gt;")=0,"",SUMIFS('Indicators Long'!$G$2:$G$421,'Indicators Long'!$A$2:$A$421,$A13,'Indicators Long'!$E$2:$E$421,O$4))</f>
        <v>12.73</v>
      </c>
      <c r="P13" s="10" t="n">
        <f aca="false">IF(COUNTIFS('Indicators Long'!$A$2:$A$421,$A13,'Indicators Long'!$E$2:$E$421,P$4,'Indicators Long'!$G$2:$G$421,"&lt;&gt;")=0,"",SUMIFS('Indicators Long'!$G$2:$G$421,'Indicators Long'!$A$2:$A$421,$A13,'Indicators Long'!$E$2:$E$421,P$4))</f>
        <v>82.69</v>
      </c>
      <c r="Q13" s="10" t="n">
        <f aca="false">IF(COUNTIFS('Indicators Long'!$A$2:$A$421,$A13,'Indicators Long'!$E$2:$E$421,Q$4,'Indicators Long'!$G$2:$G$421,"&lt;&gt;")=0,"",SUMIFS('Indicators Long'!$G$2:$G$421,'Indicators Long'!$A$2:$A$421,$A13,'Indicators Long'!$E$2:$E$421,Q$4))</f>
        <v>81.53</v>
      </c>
      <c r="R13" s="12" t="n">
        <f aca="false">IF(COUNTIFS('Indicators Long'!$A$2:$A$421,$A13,'Indicators Long'!$E$2:$E$421,R$4,'Indicators Long'!$G$2:$G$421,"&lt;&gt;")=0,"",SUMIFS('Indicators Long'!$G$2:$G$421,'Indicators Long'!$A$2:$A$421,$A13,'Indicators Long'!$E$2:$E$421,R$4))</f>
        <v>1994</v>
      </c>
      <c r="S13" s="12" t="n">
        <f aca="false">IF(COUNTIFS('Indicators Long'!$A$2:$A$421,$A13,'Indicators Long'!$E$2:$E$421,S$4,'Indicators Long'!$G$2:$G$421,"&lt;&gt;")=0,"",SUMIFS('Indicators Long'!$G$2:$G$421,'Indicators Long'!$A$2:$A$421,$A13,'Indicators Long'!$E$2:$E$421,S$4))</f>
        <v>1259</v>
      </c>
      <c r="T13" s="12" t="n">
        <f aca="false">IF(COUNTIFS('Indicators Long'!$A$2:$A$421,$A13,'Indicators Long'!$E$2:$E$421,T$4,'Indicators Long'!$G$2:$G$421,"&lt;&gt;")=0,"",SUMIFS('Indicators Long'!$G$2:$G$421,'Indicators Long'!$A$2:$A$421,$A13,'Indicators Long'!$E$2:$E$421,T$4))</f>
        <v>3577</v>
      </c>
      <c r="U13" s="9" t="n">
        <f aca="false">IF(COUNTIFS('Indicators Long'!$A$2:$A$421,$A13,'Indicators Long'!$E$2:$E$421,U$4,'Indicators Long'!$G$2:$G$421,"&lt;&gt;")=0,"",SUMIFS('Indicators Long'!$G$2:$G$421,'Indicators Long'!$A$2:$A$421,$A13,'Indicators Long'!$E$2:$E$421,U$4))</f>
        <v>2954</v>
      </c>
      <c r="V13" s="10" t="n">
        <f aca="false">IF(COUNTIFS('Indicators Long'!$A$2:$A$421,$A13,'Indicators Long'!$E$2:$E$421,V$4,'Indicators Long'!$G$2:$G$421,"&lt;&gt;")=0,"",SUMIFS('Indicators Long'!$G$2:$G$421,'Indicators Long'!$A$2:$A$421,$A13,'Indicators Long'!$E$2:$E$421,V$4))</f>
        <v>47</v>
      </c>
      <c r="W13" s="10" t="n">
        <f aca="false">IF(COUNTIFS('Indicators Long'!$A$2:$A$421,$A13,'Indicators Long'!$E$2:$E$421,W$4,'Indicators Long'!$G$2:$G$421,"&lt;&gt;")=0,"",SUMIFS('Indicators Long'!$G$2:$G$421,'Indicators Long'!$A$2:$A$421,$A13,'Indicators Long'!$E$2:$E$421,W$4))</f>
        <v>21.4</v>
      </c>
      <c r="X13" s="10" t="n">
        <f aca="false">IF(COUNTIFS('Indicators Long'!$A$2:$A$421,$A13,'Indicators Long'!$E$2:$E$421,X$4,'Indicators Long'!$G$2:$G$421,"&lt;&gt;")=0,"",SUMIFS('Indicators Long'!$G$2:$G$421,'Indicators Long'!$A$2:$A$421,$A13,'Indicators Long'!$E$2:$E$421,X$4))</f>
        <v>29.3</v>
      </c>
      <c r="Y13" s="10" t="n">
        <f aca="false">IF(COUNTIFS('Indicators Long'!$A$2:$A$421,$A13,'Indicators Long'!$E$2:$E$421,Y$4,'Indicators Long'!$G$2:$G$421,"&lt;&gt;")=0,"",SUMIFS('Indicators Long'!$G$2:$G$421,'Indicators Long'!$A$2:$A$421,$A13,'Indicators Long'!$E$2:$E$421,Y$4))</f>
        <v>16.03</v>
      </c>
      <c r="Z13" s="10" t="n">
        <f aca="false">IF(COUNTIFS('Indicators Long'!$A$2:$A$421,$A13,'Indicators Long'!$E$2:$E$421,Z$4,'Indicators Long'!$G$2:$G$421,"&lt;&gt;")=0,"",SUMIFS('Indicators Long'!$G$2:$G$421,'Indicators Long'!$A$2:$A$421,$A13,'Indicators Long'!$E$2:$E$421,Z$4))</f>
        <v>36.7</v>
      </c>
      <c r="AA13" s="9" t="n">
        <f aca="false">IF(COUNTIFS('Indicators Long'!$A$2:$A$421,$A13,'Indicators Long'!$E$2:$E$421,AA$4,'Indicators Long'!$G$2:$G$421,"&lt;&gt;")=0,"",SUMIFS('Indicators Long'!$G$2:$G$421,'Indicators Long'!$A$2:$A$421,$A13,'Indicators Long'!$E$2:$E$421,AA$4))</f>
        <v>13258.198</v>
      </c>
      <c r="AB13" s="13" t="n">
        <f aca="false">IF(COUNTIFS('Indicators Long'!$A$2:$A$421,$A13,'Indicators Long'!$E$2:$E$421,AB$4,'Indicators Long'!$G$2:$G$421,"&lt;&gt;")=0,"",SUMIFS('Indicators Long'!$G$2:$G$421,'Indicators Long'!$A$2:$A$421,$A13,'Indicators Long'!$E$2:$E$421,AB$4))</f>
        <v>71.941</v>
      </c>
      <c r="AC13" s="10" t="n">
        <f aca="false">IF(COUNTIFS('Indicators Long'!$A$2:$A$421,$A13,'Indicators Long'!$E$2:$E$421,AC$4,'Indicators Long'!$G$2:$G$421,"&lt;&gt;")=0,"",SUMIFS('Indicators Long'!$G$2:$G$421,'Indicators Long'!$A$2:$A$421,$A13,'Indicators Long'!$E$2:$E$421,AC$4))</f>
        <v>12.9</v>
      </c>
      <c r="AD13" s="10" t="n">
        <f aca="false">IF(COUNTIFS('Indicators Long'!$A$2:$A$421,$A13,'Indicators Long'!$E$2:$E$421,AD$4,'Indicators Long'!$G$2:$G$421,"&lt;&gt;")=0,"",SUMIFS('Indicators Long'!$G$2:$G$421,'Indicators Long'!$A$2:$A$421,$A13,'Indicators Long'!$E$2:$E$421,AD$4))</f>
        <v>43.2</v>
      </c>
      <c r="AE13" s="13" t="n">
        <f aca="false">IF(COUNTIFS('Indicators Long'!$A$2:$A$421,$A13,'Indicators Long'!$E$2:$E$421,AE$4,'Indicators Long'!$G$2:$G$421,"&lt;&gt;")=0,"",SUMIFS('Indicators Long'!$G$2:$G$421,'Indicators Long'!$A$2:$A$421,$A13,'Indicators Long'!$E$2:$E$421,AE$4))</f>
        <v>5.74</v>
      </c>
      <c r="AF13" s="13" t="n">
        <f aca="false">IF(COUNTIFS('Indicators Long'!$A$2:$A$421,$A13,'Indicators Long'!$E$2:$E$421,AF$4,'Indicators Long'!$G$2:$G$421,"&lt;&gt;")=0,"",SUMIFS('Indicators Long'!$G$2:$G$421,'Indicators Long'!$A$2:$A$421,$A13,'Indicators Long'!$E$2:$E$421,AF$4))</f>
        <v>39.866</v>
      </c>
      <c r="AG13" s="13" t="n">
        <f aca="false">IF(COUNTIFS('Indicators Long'!$A$2:$A$421,$A13,'Indicators Long'!$E$2:$E$421,AG$4,'Indicators Long'!$G$2:$G$421,"&lt;&gt;")=0,"",SUMIFS('Indicators Long'!$G$2:$G$421,'Indicators Long'!$A$2:$A$421,$A13,'Indicators Long'!$E$2:$E$421,AG$4))</f>
        <v>21.985</v>
      </c>
      <c r="AH13" s="10" t="n">
        <f aca="false">IF(COUNTIFS('Indicators Long'!$A$2:$A$421,$A13,'Indicators Long'!$E$2:$E$421,AH$4,'Indicators Long'!$G$2:$G$421,"&lt;&gt;")=0,"",SUMIFS('Indicators Long'!$G$2:$G$421,'Indicators Long'!$A$2:$A$421,$A13,'Indicators Long'!$E$2:$E$421,AH$4))</f>
        <v>10.71</v>
      </c>
      <c r="AI13" s="13" t="n">
        <f aca="false">IF(COUNTIFS('Indicators Long'!$A$2:$A$421,$A13,'Indicators Long'!$E$2:$E$421,AI$4,'Indicators Long'!$G$2:$G$421,"&lt;&gt;")=0,"",SUMIFS('Indicators Long'!$G$2:$G$421,'Indicators Long'!$A$2:$A$421,$A13,'Indicators Long'!$E$2:$E$421,AI$4))</f>
        <v>7.498</v>
      </c>
      <c r="AJ13" s="13" t="n">
        <f aca="false">IF(COUNTIFS('Indicators Long'!$A$2:$A$421,$A13,'Indicators Long'!$E$2:$E$421,AJ$4,'Indicators Long'!$G$2:$G$421,"&lt;&gt;")=0,"",SUMIFS('Indicators Long'!$G$2:$G$421,'Indicators Long'!$A$2:$A$421,$A13,'Indicators Long'!$E$2:$E$421,AJ$4))</f>
        <v>33.972</v>
      </c>
      <c r="AK13" s="13" t="n">
        <f aca="false">IF(COUNTIFS('Indicators Long'!$A$2:$A$421,$A13,'Indicators Long'!$E$2:$E$421,AK$4,'Indicators Long'!$G$2:$G$421,"&lt;&gt;")=0,"",SUMIFS('Indicators Long'!$G$2:$G$421,'Indicators Long'!$A$2:$A$421,$A13,'Indicators Long'!$E$2:$E$421,AK$4))</f>
        <v>72.745</v>
      </c>
      <c r="AL13" s="10" t="n">
        <f aca="false">IF(COUNTIFS('Indicators Long'!$A$2:$A$421,$A13,'Indicators Long'!$E$2:$E$421,AL$4,'Indicators Long'!$G$2:$G$421,"&lt;&gt;")=0,"",SUMIFS('Indicators Long'!$G$2:$G$421,'Indicators Long'!$A$2:$A$421,$A13,'Indicators Long'!$E$2:$E$421,AL$4))</f>
        <v>4.82</v>
      </c>
    </row>
    <row r="14" customFormat="false" ht="15" hidden="false" customHeight="false" outlineLevel="0" collapsed="false">
      <c r="A14" s="7" t="s">
        <v>58</v>
      </c>
      <c r="B14" s="8" t="s">
        <v>59</v>
      </c>
      <c r="C14" s="8" t="s">
        <v>47</v>
      </c>
      <c r="D14" s="9" t="n">
        <f aca="false">IF(COUNTIFS('Indicators Long'!$A$2:$A$421,$A14,'Indicators Long'!$E$2:$E$421,D$4,'Indicators Long'!$G$2:$G$421,"&lt;&gt;")=0,"",SUMIFS('Indicators Long'!$G$2:$G$421,'Indicators Long'!$A$2:$A$421,$A14,'Indicators Long'!$E$2:$E$421,D$4))</f>
        <v>80180</v>
      </c>
      <c r="E14" s="10" t="n">
        <f aca="false">IF(COUNTIFS('Indicators Long'!$A$2:$A$421,$A14,'Indicators Long'!$E$2:$E$421,E$4,'Indicators Long'!$G$2:$G$421,"&lt;&gt;")=0,"",SUMIFS('Indicators Long'!$G$2:$G$421,'Indicators Long'!$A$2:$A$421,$A14,'Indicators Long'!$E$2:$E$421,E$4))</f>
        <v>18.89</v>
      </c>
      <c r="F14" s="10" t="n">
        <f aca="false">IF(COUNTIFS('Indicators Long'!$A$2:$A$421,$A14,'Indicators Long'!$E$2:$E$421,F$4,'Indicators Long'!$G$2:$G$421,"&lt;&gt;")=0,"",SUMIFS('Indicators Long'!$G$2:$G$421,'Indicators Long'!$A$2:$A$421,$A14,'Indicators Long'!$E$2:$E$421,F$4))</f>
        <v>24.78</v>
      </c>
      <c r="G14" s="10" t="n">
        <f aca="false">IF(COUNTIFS('Indicators Long'!$A$2:$A$421,$A14,'Indicators Long'!$E$2:$E$421,G$4,'Indicators Long'!$G$2:$G$421,"&lt;&gt;")=0,"",SUMIFS('Indicators Long'!$G$2:$G$421,'Indicators Long'!$A$2:$A$421,$A14,'Indicators Long'!$E$2:$E$421,G$4))</f>
        <v>7.11</v>
      </c>
      <c r="H14" s="10" t="n">
        <f aca="false">IF(COUNTIFS('Indicators Long'!$A$2:$A$421,$A14,'Indicators Long'!$E$2:$E$421,H$4,'Indicators Long'!$G$2:$G$421,"&lt;&gt;")=0,"",SUMIFS('Indicators Long'!$G$2:$G$421,'Indicators Long'!$A$2:$A$421,$A14,'Indicators Long'!$E$2:$E$421,H$4))</f>
        <v>6.05</v>
      </c>
      <c r="I14" s="10" t="n">
        <f aca="false">IF(COUNTIFS('Indicators Long'!$A$2:$A$421,$A14,'Indicators Long'!$E$2:$E$421,I$4,'Indicators Long'!$G$2:$G$421,"&lt;&gt;")=0,"",SUMIFS('Indicators Long'!$G$2:$G$421,'Indicators Long'!$A$2:$A$421,$A14,'Indicators Long'!$E$2:$E$421,I$4))</f>
        <v>63.75</v>
      </c>
      <c r="J14" s="10" t="n">
        <f aca="false">IF(COUNTIFS('Indicators Long'!$A$2:$A$421,$A14,'Indicators Long'!$E$2:$E$421,J$4,'Indicators Long'!$G$2:$G$421,"&lt;&gt;")=0,"",SUMIFS('Indicators Long'!$G$2:$G$421,'Indicators Long'!$A$2:$A$421,$A14,'Indicators Long'!$E$2:$E$421,J$4))</f>
        <v>21.5</v>
      </c>
      <c r="K14" s="11" t="n">
        <f aca="false">IF(COUNTIFS('Indicators Long'!$A$2:$A$421,$A14,'Indicators Long'!$E$2:$E$421,K$4,'Indicators Long'!$G$2:$G$421,"&lt;&gt;")=0,"",SUMIFS('Indicators Long'!$G$2:$G$421,'Indicators Long'!$A$2:$A$421,$A14,'Indicators Long'!$E$2:$E$421,K$4))</f>
        <v>61716</v>
      </c>
      <c r="L14" s="10" t="n">
        <f aca="false">IF(COUNTIFS('Indicators Long'!$A$2:$A$421,$A14,'Indicators Long'!$E$2:$E$421,L$4,'Indicators Long'!$G$2:$G$421,"&lt;&gt;")=0,"",SUMIFS('Indicators Long'!$G$2:$G$421,'Indicators Long'!$A$2:$A$421,$A14,'Indicators Long'!$E$2:$E$421,L$4))</f>
        <v>3.08</v>
      </c>
      <c r="M14" s="10" t="n">
        <f aca="false">IF(COUNTIFS('Indicators Long'!$A$2:$A$421,$A14,'Indicators Long'!$E$2:$E$421,M$4,'Indicators Long'!$G$2:$G$421,"&lt;&gt;")=0,"",SUMIFS('Indicators Long'!$G$2:$G$421,'Indicators Long'!$A$2:$A$421,$A14,'Indicators Long'!$E$2:$E$421,M$4))</f>
        <v>14.3</v>
      </c>
      <c r="N14" s="10" t="n">
        <f aca="false">IF(COUNTIFS('Indicators Long'!$A$2:$A$421,$A14,'Indicators Long'!$E$2:$E$421,N$4,'Indicators Long'!$G$2:$G$421,"&lt;&gt;")=0,"",SUMIFS('Indicators Long'!$G$2:$G$421,'Indicators Long'!$A$2:$A$421,$A14,'Indicators Long'!$E$2:$E$421,N$4))</f>
        <v>11.5</v>
      </c>
      <c r="O14" s="10" t="n">
        <f aca="false">IF(COUNTIFS('Indicators Long'!$A$2:$A$421,$A14,'Indicators Long'!$E$2:$E$421,O$4,'Indicators Long'!$G$2:$G$421,"&lt;&gt;")=0,"",SUMIFS('Indicators Long'!$G$2:$G$421,'Indicators Long'!$A$2:$A$421,$A14,'Indicators Long'!$E$2:$E$421,O$4))</f>
        <v>11.17</v>
      </c>
      <c r="P14" s="10" t="n">
        <f aca="false">IF(COUNTIFS('Indicators Long'!$A$2:$A$421,$A14,'Indicators Long'!$E$2:$E$421,P$4,'Indicators Long'!$G$2:$G$421,"&lt;&gt;")=0,"",SUMIFS('Indicators Long'!$G$2:$G$421,'Indicators Long'!$A$2:$A$421,$A14,'Indicators Long'!$E$2:$E$421,P$4))</f>
        <v>86.95</v>
      </c>
      <c r="Q14" s="10" t="n">
        <f aca="false">IF(COUNTIFS('Indicators Long'!$A$2:$A$421,$A14,'Indicators Long'!$E$2:$E$421,Q$4,'Indicators Long'!$G$2:$G$421,"&lt;&gt;")=0,"",SUMIFS('Indicators Long'!$G$2:$G$421,'Indicators Long'!$A$2:$A$421,$A14,'Indicators Long'!$E$2:$E$421,Q$4))</f>
        <v>79.97</v>
      </c>
      <c r="R14" s="12" t="n">
        <f aca="false">IF(COUNTIFS('Indicators Long'!$A$2:$A$421,$A14,'Indicators Long'!$E$2:$E$421,R$4,'Indicators Long'!$G$2:$G$421,"&lt;&gt;")=0,"",SUMIFS('Indicators Long'!$G$2:$G$421,'Indicators Long'!$A$2:$A$421,$A14,'Indicators Long'!$E$2:$E$421,R$4))</f>
        <v>1932</v>
      </c>
      <c r="S14" s="12" t="n">
        <f aca="false">IF(COUNTIFS('Indicators Long'!$A$2:$A$421,$A14,'Indicators Long'!$E$2:$E$421,S$4,'Indicators Long'!$G$2:$G$421,"&lt;&gt;")=0,"",SUMIFS('Indicators Long'!$G$2:$G$421,'Indicators Long'!$A$2:$A$421,$A14,'Indicators Long'!$E$2:$E$421,S$4))</f>
        <v>862</v>
      </c>
      <c r="T14" s="12" t="n">
        <f aca="false">IF(COUNTIFS('Indicators Long'!$A$2:$A$421,$A14,'Indicators Long'!$E$2:$E$421,T$4,'Indicators Long'!$G$2:$G$421,"&lt;&gt;")=0,"",SUMIFS('Indicators Long'!$G$2:$G$421,'Indicators Long'!$A$2:$A$421,$A14,'Indicators Long'!$E$2:$E$421,T$4))</f>
        <v>1782</v>
      </c>
      <c r="U14" s="9" t="n">
        <f aca="false">IF(COUNTIFS('Indicators Long'!$A$2:$A$421,$A14,'Indicators Long'!$E$2:$E$421,U$4,'Indicators Long'!$G$2:$G$421,"&lt;&gt;")=0,"",SUMIFS('Indicators Long'!$G$2:$G$421,'Indicators Long'!$A$2:$A$421,$A14,'Indicators Long'!$E$2:$E$421,U$4))</f>
        <v>2412</v>
      </c>
      <c r="V14" s="10" t="n">
        <f aca="false">IF(COUNTIFS('Indicators Long'!$A$2:$A$421,$A14,'Indicators Long'!$E$2:$E$421,V$4,'Indicators Long'!$G$2:$G$421,"&lt;&gt;")=0,"",SUMIFS('Indicators Long'!$G$2:$G$421,'Indicators Long'!$A$2:$A$421,$A14,'Indicators Long'!$E$2:$E$421,V$4))</f>
        <v>58</v>
      </c>
      <c r="W14" s="10" t="n">
        <f aca="false">IF(COUNTIFS('Indicators Long'!$A$2:$A$421,$A14,'Indicators Long'!$E$2:$E$421,W$4,'Indicators Long'!$G$2:$G$421,"&lt;&gt;")=0,"",SUMIFS('Indicators Long'!$G$2:$G$421,'Indicators Long'!$A$2:$A$421,$A14,'Indicators Long'!$E$2:$E$421,W$4))</f>
        <v>18.9</v>
      </c>
      <c r="X14" s="10" t="n">
        <f aca="false">IF(COUNTIFS('Indicators Long'!$A$2:$A$421,$A14,'Indicators Long'!$E$2:$E$421,X$4,'Indicators Long'!$G$2:$G$421,"&lt;&gt;")=0,"",SUMIFS('Indicators Long'!$G$2:$G$421,'Indicators Long'!$A$2:$A$421,$A14,'Indicators Long'!$E$2:$E$421,X$4))</f>
        <v>24.7</v>
      </c>
      <c r="Y14" s="10" t="n">
        <f aca="false">IF(COUNTIFS('Indicators Long'!$A$2:$A$421,$A14,'Indicators Long'!$E$2:$E$421,Y$4,'Indicators Long'!$G$2:$G$421,"&lt;&gt;")=0,"",SUMIFS('Indicators Long'!$G$2:$G$421,'Indicators Long'!$A$2:$A$421,$A14,'Indicators Long'!$E$2:$E$421,Y$4))</f>
        <v>16.28</v>
      </c>
      <c r="Z14" s="10" t="n">
        <f aca="false">IF(COUNTIFS('Indicators Long'!$A$2:$A$421,$A14,'Indicators Long'!$E$2:$E$421,Z$4,'Indicators Long'!$G$2:$G$421,"&lt;&gt;")=0,"",SUMIFS('Indicators Long'!$G$2:$G$421,'Indicators Long'!$A$2:$A$421,$A14,'Indicators Long'!$E$2:$E$421,Z$4))</f>
        <v>34.7</v>
      </c>
      <c r="AA14" s="9" t="n">
        <f aca="false">IF(COUNTIFS('Indicators Long'!$A$2:$A$421,$A14,'Indicators Long'!$E$2:$E$421,AA$4,'Indicators Long'!$G$2:$G$421,"&lt;&gt;")=0,"",SUMIFS('Indicators Long'!$G$2:$G$421,'Indicators Long'!$A$2:$A$421,$A14,'Indicators Long'!$E$2:$E$421,AA$4))</f>
        <v>10139.553</v>
      </c>
      <c r="AB14" s="13" t="n">
        <f aca="false">IF(COUNTIFS('Indicators Long'!$A$2:$A$421,$A14,'Indicators Long'!$E$2:$E$421,AB$4,'Indicators Long'!$G$2:$G$421,"&lt;&gt;")=0,"",SUMIFS('Indicators Long'!$G$2:$G$421,'Indicators Long'!$A$2:$A$421,$A14,'Indicators Long'!$E$2:$E$421,AB$4))</f>
        <v>75.621</v>
      </c>
      <c r="AC14" s="10" t="n">
        <f aca="false">IF(COUNTIFS('Indicators Long'!$A$2:$A$421,$A14,'Indicators Long'!$E$2:$E$421,AC$4,'Indicators Long'!$G$2:$G$421,"&lt;&gt;")=0,"",SUMIFS('Indicators Long'!$G$2:$G$421,'Indicators Long'!$A$2:$A$421,$A14,'Indicators Long'!$E$2:$E$421,AC$4))</f>
        <v>10.8</v>
      </c>
      <c r="AD14" s="10" t="n">
        <f aca="false">IF(COUNTIFS('Indicators Long'!$A$2:$A$421,$A14,'Indicators Long'!$E$2:$E$421,AD$4,'Indicators Long'!$G$2:$G$421,"&lt;&gt;")=0,"",SUMIFS('Indicators Long'!$G$2:$G$421,'Indicators Long'!$A$2:$A$421,$A14,'Indicators Long'!$E$2:$E$421,AD$4))</f>
        <v>35.4</v>
      </c>
      <c r="AE14" s="13" t="n">
        <f aca="false">IF(COUNTIFS('Indicators Long'!$A$2:$A$421,$A14,'Indicators Long'!$E$2:$E$421,AE$4,'Indicators Long'!$G$2:$G$421,"&lt;&gt;")=0,"",SUMIFS('Indicators Long'!$G$2:$G$421,'Indicators Long'!$A$2:$A$421,$A14,'Indicators Long'!$E$2:$E$421,AE$4))</f>
        <v>5.742</v>
      </c>
      <c r="AF14" s="13" t="n">
        <f aca="false">IF(COUNTIFS('Indicators Long'!$A$2:$A$421,$A14,'Indicators Long'!$E$2:$E$421,AF$4,'Indicators Long'!$G$2:$G$421,"&lt;&gt;")=0,"",SUMIFS('Indicators Long'!$G$2:$G$421,'Indicators Long'!$A$2:$A$421,$A14,'Indicators Long'!$E$2:$E$421,AF$4))</f>
        <v>27.642</v>
      </c>
      <c r="AG14" s="13" t="n">
        <f aca="false">IF(COUNTIFS('Indicators Long'!$A$2:$A$421,$A14,'Indicators Long'!$E$2:$E$421,AG$4,'Indicators Long'!$G$2:$G$421,"&lt;&gt;")=0,"",SUMIFS('Indicators Long'!$G$2:$G$421,'Indicators Long'!$A$2:$A$421,$A14,'Indicators Long'!$E$2:$E$421,AG$4))</f>
        <v>19.326</v>
      </c>
      <c r="AH14" s="10" t="n">
        <f aca="false">IF(COUNTIFS('Indicators Long'!$A$2:$A$421,$A14,'Indicators Long'!$E$2:$E$421,AH$4,'Indicators Long'!$G$2:$G$421,"&lt;&gt;")=0,"",SUMIFS('Indicators Long'!$G$2:$G$421,'Indicators Long'!$A$2:$A$421,$A14,'Indicators Long'!$E$2:$E$421,AH$4))</f>
        <v>9.15</v>
      </c>
      <c r="AI14" s="13" t="n">
        <f aca="false">IF(COUNTIFS('Indicators Long'!$A$2:$A$421,$A14,'Indicators Long'!$E$2:$E$421,AI$4,'Indicators Long'!$G$2:$G$421,"&lt;&gt;")=0,"",SUMIFS('Indicators Long'!$G$2:$G$421,'Indicators Long'!$A$2:$A$421,$A14,'Indicators Long'!$E$2:$E$421,AI$4))</f>
        <v>8.128</v>
      </c>
      <c r="AJ14" s="13" t="n">
        <f aca="false">IF(COUNTIFS('Indicators Long'!$A$2:$A$421,$A14,'Indicators Long'!$E$2:$E$421,AJ$4,'Indicators Long'!$G$2:$G$421,"&lt;&gt;")=0,"",SUMIFS('Indicators Long'!$G$2:$G$421,'Indicators Long'!$A$2:$A$421,$A14,'Indicators Long'!$E$2:$E$421,AJ$4))</f>
        <v>27.406</v>
      </c>
      <c r="AK14" s="13" t="n">
        <f aca="false">IF(COUNTIFS('Indicators Long'!$A$2:$A$421,$A14,'Indicators Long'!$E$2:$E$421,AK$4,'Indicators Long'!$G$2:$G$421,"&lt;&gt;")=0,"",SUMIFS('Indicators Long'!$G$2:$G$421,'Indicators Long'!$A$2:$A$421,$A14,'Indicators Long'!$E$2:$E$421,AK$4))</f>
        <v>68.81</v>
      </c>
      <c r="AL14" s="10" t="n">
        <f aca="false">IF(COUNTIFS('Indicators Long'!$A$2:$A$421,$A14,'Indicators Long'!$E$2:$E$421,AL$4,'Indicators Long'!$G$2:$G$421,"&lt;&gt;")=0,"",SUMIFS('Indicators Long'!$G$2:$G$421,'Indicators Long'!$A$2:$A$421,$A14,'Indicators Long'!$E$2:$E$421,AL$4))</f>
        <v>6.71</v>
      </c>
    </row>
    <row r="15" customFormat="false" ht="15" hidden="false" customHeight="false" outlineLevel="0" collapsed="false">
      <c r="A15" s="7" t="s">
        <v>60</v>
      </c>
      <c r="B15" s="8" t="s">
        <v>61</v>
      </c>
      <c r="C15" s="8" t="s">
        <v>47</v>
      </c>
      <c r="D15" s="9" t="n">
        <f aca="false">IF(COUNTIFS('Indicators Long'!$A$2:$A$421,$A15,'Indicators Long'!$E$2:$E$421,D$4,'Indicators Long'!$G$2:$G$421,"&lt;&gt;")=0,"",SUMIFS('Indicators Long'!$G$2:$G$421,'Indicators Long'!$A$2:$A$421,$A15,'Indicators Long'!$E$2:$E$421,D$4))</f>
        <v>133462</v>
      </c>
      <c r="E15" s="10" t="n">
        <f aca="false">IF(COUNTIFS('Indicators Long'!$A$2:$A$421,$A15,'Indicators Long'!$E$2:$E$421,E$4,'Indicators Long'!$G$2:$G$421,"&lt;&gt;")=0,"",SUMIFS('Indicators Long'!$G$2:$G$421,'Indicators Long'!$A$2:$A$421,$A15,'Indicators Long'!$E$2:$E$421,E$4))</f>
        <v>18.3</v>
      </c>
      <c r="F15" s="10" t="n">
        <f aca="false">IF(COUNTIFS('Indicators Long'!$A$2:$A$421,$A15,'Indicators Long'!$E$2:$E$421,F$4,'Indicators Long'!$G$2:$G$421,"&lt;&gt;")=0,"",SUMIFS('Indicators Long'!$G$2:$G$421,'Indicators Long'!$A$2:$A$421,$A15,'Indicators Long'!$E$2:$E$421,F$4))</f>
        <v>17.42</v>
      </c>
      <c r="G15" s="10" t="n">
        <f aca="false">IF(COUNTIFS('Indicators Long'!$A$2:$A$421,$A15,'Indicators Long'!$E$2:$E$421,G$4,'Indicators Long'!$G$2:$G$421,"&lt;&gt;")=0,"",SUMIFS('Indicators Long'!$G$2:$G$421,'Indicators Long'!$A$2:$A$421,$A15,'Indicators Long'!$E$2:$E$421,G$4))</f>
        <v>6.95</v>
      </c>
      <c r="H15" s="10" t="n">
        <f aca="false">IF(COUNTIFS('Indicators Long'!$A$2:$A$421,$A15,'Indicators Long'!$E$2:$E$421,H$4,'Indicators Long'!$G$2:$G$421,"&lt;&gt;")=0,"",SUMIFS('Indicators Long'!$G$2:$G$421,'Indicators Long'!$A$2:$A$421,$A15,'Indicators Long'!$E$2:$E$421,H$4))</f>
        <v>4.55</v>
      </c>
      <c r="I15" s="10" t="n">
        <f aca="false">IF(COUNTIFS('Indicators Long'!$A$2:$A$421,$A15,'Indicators Long'!$E$2:$E$421,I$4,'Indicators Long'!$G$2:$G$421,"&lt;&gt;")=0,"",SUMIFS('Indicators Long'!$G$2:$G$421,'Indicators Long'!$A$2:$A$421,$A15,'Indicators Long'!$E$2:$E$421,I$4))</f>
        <v>37.56</v>
      </c>
      <c r="J15" s="10" t="n">
        <f aca="false">IF(COUNTIFS('Indicators Long'!$A$2:$A$421,$A15,'Indicators Long'!$E$2:$E$421,J$4,'Indicators Long'!$G$2:$G$421,"&lt;&gt;")=0,"",SUMIFS('Indicators Long'!$G$2:$G$421,'Indicators Long'!$A$2:$A$421,$A15,'Indicators Long'!$E$2:$E$421,J$4))</f>
        <v>15.6</v>
      </c>
      <c r="K15" s="11" t="n">
        <f aca="false">IF(COUNTIFS('Indicators Long'!$A$2:$A$421,$A15,'Indicators Long'!$E$2:$E$421,K$4,'Indicators Long'!$G$2:$G$421,"&lt;&gt;")=0,"",SUMIFS('Indicators Long'!$G$2:$G$421,'Indicators Long'!$A$2:$A$421,$A15,'Indicators Long'!$E$2:$E$421,K$4))</f>
        <v>55333</v>
      </c>
      <c r="L15" s="10" t="n">
        <f aca="false">IF(COUNTIFS('Indicators Long'!$A$2:$A$421,$A15,'Indicators Long'!$E$2:$E$421,L$4,'Indicators Long'!$G$2:$G$421,"&lt;&gt;")=0,"",SUMIFS('Indicators Long'!$G$2:$G$421,'Indicators Long'!$A$2:$A$421,$A15,'Indicators Long'!$E$2:$E$421,L$4))</f>
        <v>3.1</v>
      </c>
      <c r="M15" s="10" t="n">
        <f aca="false">IF(COUNTIFS('Indicators Long'!$A$2:$A$421,$A15,'Indicators Long'!$E$2:$E$421,M$4,'Indicators Long'!$G$2:$G$421,"&lt;&gt;")=0,"",SUMIFS('Indicators Long'!$G$2:$G$421,'Indicators Long'!$A$2:$A$421,$A15,'Indicators Long'!$E$2:$E$421,M$4))</f>
        <v>12.98</v>
      </c>
      <c r="N15" s="10" t="n">
        <f aca="false">IF(COUNTIFS('Indicators Long'!$A$2:$A$421,$A15,'Indicators Long'!$E$2:$E$421,N$4,'Indicators Long'!$G$2:$G$421,"&lt;&gt;")=0,"",SUMIFS('Indicators Long'!$G$2:$G$421,'Indicators Long'!$A$2:$A$421,$A15,'Indicators Long'!$E$2:$E$421,N$4))</f>
        <v>10.6</v>
      </c>
      <c r="O15" s="10" t="n">
        <f aca="false">IF(COUNTIFS('Indicators Long'!$A$2:$A$421,$A15,'Indicators Long'!$E$2:$E$421,O$4,'Indicators Long'!$G$2:$G$421,"&lt;&gt;")=0,"",SUMIFS('Indicators Long'!$G$2:$G$421,'Indicators Long'!$A$2:$A$421,$A15,'Indicators Long'!$E$2:$E$421,O$4))</f>
        <v>14.5</v>
      </c>
      <c r="P15" s="10" t="n">
        <f aca="false">IF(COUNTIFS('Indicators Long'!$A$2:$A$421,$A15,'Indicators Long'!$E$2:$E$421,P$4,'Indicators Long'!$G$2:$G$421,"&lt;&gt;")=0,"",SUMIFS('Indicators Long'!$G$2:$G$421,'Indicators Long'!$A$2:$A$421,$A15,'Indicators Long'!$E$2:$E$421,P$4))</f>
        <v>87.05</v>
      </c>
      <c r="Q15" s="10" t="n">
        <f aca="false">IF(COUNTIFS('Indicators Long'!$A$2:$A$421,$A15,'Indicators Long'!$E$2:$E$421,Q$4,'Indicators Long'!$G$2:$G$421,"&lt;&gt;")=0,"",SUMIFS('Indicators Long'!$G$2:$G$421,'Indicators Long'!$A$2:$A$421,$A15,'Indicators Long'!$E$2:$E$421,Q$4))</f>
        <v>82.84</v>
      </c>
      <c r="R15" s="12" t="n">
        <f aca="false">IF(COUNTIFS('Indicators Long'!$A$2:$A$421,$A15,'Indicators Long'!$E$2:$E$421,R$4,'Indicators Long'!$G$2:$G$421,"&lt;&gt;")=0,"",SUMIFS('Indicators Long'!$G$2:$G$421,'Indicators Long'!$A$2:$A$421,$A15,'Indicators Long'!$E$2:$E$421,R$4))</f>
        <v>1695</v>
      </c>
      <c r="S15" s="12" t="n">
        <f aca="false">IF(COUNTIFS('Indicators Long'!$A$2:$A$421,$A15,'Indicators Long'!$E$2:$E$421,S$4,'Indicators Long'!$G$2:$G$421,"&lt;&gt;")=0,"",SUMIFS('Indicators Long'!$G$2:$G$421,'Indicators Long'!$A$2:$A$421,$A15,'Indicators Long'!$E$2:$E$421,S$4))</f>
        <v>725</v>
      </c>
      <c r="T15" s="12" t="n">
        <f aca="false">IF(COUNTIFS('Indicators Long'!$A$2:$A$421,$A15,'Indicators Long'!$E$2:$E$421,T$4,'Indicators Long'!$G$2:$G$421,"&lt;&gt;")=0,"",SUMIFS('Indicators Long'!$G$2:$G$421,'Indicators Long'!$A$2:$A$421,$A15,'Indicators Long'!$E$2:$E$421,T$4))</f>
        <v>1963</v>
      </c>
      <c r="U15" s="9" t="n">
        <f aca="false">IF(COUNTIFS('Indicators Long'!$A$2:$A$421,$A15,'Indicators Long'!$E$2:$E$421,U$4,'Indicators Long'!$G$2:$G$421,"&lt;&gt;")=0,"",SUMIFS('Indicators Long'!$G$2:$G$421,'Indicators Long'!$A$2:$A$421,$A15,'Indicators Long'!$E$2:$E$421,U$4))</f>
        <v>2236</v>
      </c>
      <c r="V15" s="10" t="n">
        <f aca="false">IF(COUNTIFS('Indicators Long'!$A$2:$A$421,$A15,'Indicators Long'!$E$2:$E$421,V$4,'Indicators Long'!$G$2:$G$421,"&lt;&gt;")=0,"",SUMIFS('Indicators Long'!$G$2:$G$421,'Indicators Long'!$A$2:$A$421,$A15,'Indicators Long'!$E$2:$E$421,V$4))</f>
        <v>50</v>
      </c>
      <c r="W15" s="10" t="n">
        <f aca="false">IF(COUNTIFS('Indicators Long'!$A$2:$A$421,$A15,'Indicators Long'!$E$2:$E$421,W$4,'Indicators Long'!$G$2:$G$421,"&lt;&gt;")=0,"",SUMIFS('Indicators Long'!$G$2:$G$421,'Indicators Long'!$A$2:$A$421,$A15,'Indicators Long'!$E$2:$E$421,W$4))</f>
        <v>19.8</v>
      </c>
      <c r="X15" s="10" t="n">
        <f aca="false">IF(COUNTIFS('Indicators Long'!$A$2:$A$421,$A15,'Indicators Long'!$E$2:$E$421,X$4,'Indicators Long'!$G$2:$G$421,"&lt;&gt;")=0,"",SUMIFS('Indicators Long'!$G$2:$G$421,'Indicators Long'!$A$2:$A$421,$A15,'Indicators Long'!$E$2:$E$421,X$4))</f>
        <v>25.6</v>
      </c>
      <c r="Y15" s="10" t="n">
        <f aca="false">IF(COUNTIFS('Indicators Long'!$A$2:$A$421,$A15,'Indicators Long'!$E$2:$E$421,Y$4,'Indicators Long'!$G$2:$G$421,"&lt;&gt;")=0,"",SUMIFS('Indicators Long'!$G$2:$G$421,'Indicators Long'!$A$2:$A$421,$A15,'Indicators Long'!$E$2:$E$421,Y$4))</f>
        <v>16.9</v>
      </c>
      <c r="Z15" s="10" t="n">
        <f aca="false">IF(COUNTIFS('Indicators Long'!$A$2:$A$421,$A15,'Indicators Long'!$E$2:$E$421,Z$4,'Indicators Long'!$G$2:$G$421,"&lt;&gt;")=0,"",SUMIFS('Indicators Long'!$G$2:$G$421,'Indicators Long'!$A$2:$A$421,$A15,'Indicators Long'!$E$2:$E$421,Z$4))</f>
        <v>32.6</v>
      </c>
      <c r="AA15" s="9" t="n">
        <f aca="false">IF(COUNTIFS('Indicators Long'!$A$2:$A$421,$A15,'Indicators Long'!$E$2:$E$421,AA$4,'Indicators Long'!$G$2:$G$421,"&lt;&gt;")=0,"",SUMIFS('Indicators Long'!$G$2:$G$421,'Indicators Long'!$A$2:$A$421,$A15,'Indicators Long'!$E$2:$E$421,AA$4))</f>
        <v>9787.786</v>
      </c>
      <c r="AB15" s="13" t="n">
        <f aca="false">IF(COUNTIFS('Indicators Long'!$A$2:$A$421,$A15,'Indicators Long'!$E$2:$E$421,AB$4,'Indicators Long'!$G$2:$G$421,"&lt;&gt;")=0,"",SUMIFS('Indicators Long'!$G$2:$G$421,'Indicators Long'!$A$2:$A$421,$A15,'Indicators Long'!$E$2:$E$421,AB$4))</f>
        <v>74.895</v>
      </c>
      <c r="AC15" s="10" t="n">
        <f aca="false">IF(COUNTIFS('Indicators Long'!$A$2:$A$421,$A15,'Indicators Long'!$E$2:$E$421,AC$4,'Indicators Long'!$G$2:$G$421,"&lt;&gt;")=0,"",SUMIFS('Indicators Long'!$G$2:$G$421,'Indicators Long'!$A$2:$A$421,$A15,'Indicators Long'!$E$2:$E$421,AC$4))</f>
        <v>10.3</v>
      </c>
      <c r="AD15" s="10" t="n">
        <f aca="false">IF(COUNTIFS('Indicators Long'!$A$2:$A$421,$A15,'Indicators Long'!$E$2:$E$421,AD$4,'Indicators Long'!$G$2:$G$421,"&lt;&gt;")=0,"",SUMIFS('Indicators Long'!$G$2:$G$421,'Indicators Long'!$A$2:$A$421,$A15,'Indicators Long'!$E$2:$E$421,AD$4))</f>
        <v>33.3</v>
      </c>
      <c r="AE15" s="13" t="n">
        <f aca="false">IF(COUNTIFS('Indicators Long'!$A$2:$A$421,$A15,'Indicators Long'!$E$2:$E$421,AE$4,'Indicators Long'!$G$2:$G$421,"&lt;&gt;")=0,"",SUMIFS('Indicators Long'!$G$2:$G$421,'Indicators Long'!$A$2:$A$421,$A15,'Indicators Long'!$E$2:$E$421,AE$4))</f>
        <v>5.685</v>
      </c>
      <c r="AF15" s="13" t="n">
        <f aca="false">IF(COUNTIFS('Indicators Long'!$A$2:$A$421,$A15,'Indicators Long'!$E$2:$E$421,AF$4,'Indicators Long'!$G$2:$G$421,"&lt;&gt;")=0,"",SUMIFS('Indicators Long'!$G$2:$G$421,'Indicators Long'!$A$2:$A$421,$A15,'Indicators Long'!$E$2:$E$421,AF$4))</f>
        <v>38.75</v>
      </c>
      <c r="AG15" s="13" t="n">
        <f aca="false">IF(COUNTIFS('Indicators Long'!$A$2:$A$421,$A15,'Indicators Long'!$E$2:$E$421,AG$4,'Indicators Long'!$G$2:$G$421,"&lt;&gt;")=0,"",SUMIFS('Indicators Long'!$G$2:$G$421,'Indicators Long'!$A$2:$A$421,$A15,'Indicators Long'!$E$2:$E$421,AG$4))</f>
        <v>18.829</v>
      </c>
      <c r="AH15" s="10" t="n">
        <f aca="false">IF(COUNTIFS('Indicators Long'!$A$2:$A$421,$A15,'Indicators Long'!$E$2:$E$421,AH$4,'Indicators Long'!$G$2:$G$421,"&lt;&gt;")=0,"",SUMIFS('Indicators Long'!$G$2:$G$421,'Indicators Long'!$A$2:$A$421,$A15,'Indicators Long'!$E$2:$E$421,AH$4))</f>
        <v>8.01</v>
      </c>
      <c r="AI15" s="13" t="n">
        <f aca="false">IF(COUNTIFS('Indicators Long'!$A$2:$A$421,$A15,'Indicators Long'!$E$2:$E$421,AI$4,'Indicators Long'!$G$2:$G$421,"&lt;&gt;")=0,"",SUMIFS('Indicators Long'!$G$2:$G$421,'Indicators Long'!$A$2:$A$421,$A15,'Indicators Long'!$E$2:$E$421,AI$4))</f>
        <v>5.36</v>
      </c>
      <c r="AJ15" s="13" t="n">
        <f aca="false">IF(COUNTIFS('Indicators Long'!$A$2:$A$421,$A15,'Indicators Long'!$E$2:$E$421,AJ$4,'Indicators Long'!$G$2:$G$421,"&lt;&gt;")=0,"",SUMIFS('Indicators Long'!$G$2:$G$421,'Indicators Long'!$A$2:$A$421,$A15,'Indicators Long'!$E$2:$E$421,AJ$4))</f>
        <v>14.039</v>
      </c>
      <c r="AK15" s="13" t="n">
        <f aca="false">IF(COUNTIFS('Indicators Long'!$A$2:$A$421,$A15,'Indicators Long'!$E$2:$E$421,AK$4,'Indicators Long'!$G$2:$G$421,"&lt;&gt;")=0,"",SUMIFS('Indicators Long'!$G$2:$G$421,'Indicators Long'!$A$2:$A$421,$A15,'Indicators Long'!$E$2:$E$421,AK$4))</f>
        <v>45.447</v>
      </c>
      <c r="AL15" s="10" t="n">
        <f aca="false">IF(COUNTIFS('Indicators Long'!$A$2:$A$421,$A15,'Indicators Long'!$E$2:$E$421,AL$4,'Indicators Long'!$G$2:$G$421,"&lt;&gt;")=0,"",SUMIFS('Indicators Long'!$G$2:$G$421,'Indicators Long'!$A$2:$A$421,$A15,'Indicators Long'!$E$2:$E$421,AL$4))</f>
        <v>5.83</v>
      </c>
    </row>
    <row r="16" customFormat="false" ht="15" hidden="false" customHeight="false" outlineLevel="0" collapsed="false">
      <c r="A16" s="7" t="s">
        <v>62</v>
      </c>
      <c r="B16" s="8" t="s">
        <v>63</v>
      </c>
      <c r="C16" s="8" t="s">
        <v>47</v>
      </c>
      <c r="D16" s="9" t="n">
        <f aca="false">IF(COUNTIFS('Indicators Long'!$A$2:$A$421,$A16,'Indicators Long'!$E$2:$E$421,D$4,'Indicators Long'!$G$2:$G$421,"&lt;&gt;")=0,"",SUMIFS('Indicators Long'!$G$2:$G$421,'Indicators Long'!$A$2:$A$421,$A16,'Indicators Long'!$E$2:$E$421,D$4))</f>
        <v>345831</v>
      </c>
      <c r="E16" s="10" t="n">
        <f aca="false">IF(COUNTIFS('Indicators Long'!$A$2:$A$421,$A16,'Indicators Long'!$E$2:$E$421,E$4,'Indicators Long'!$G$2:$G$421,"&lt;&gt;")=0,"",SUMIFS('Indicators Long'!$G$2:$G$421,'Indicators Long'!$A$2:$A$421,$A16,'Indicators Long'!$E$2:$E$421,E$4))</f>
        <v>23.03</v>
      </c>
      <c r="F16" s="10" t="n">
        <f aca="false">IF(COUNTIFS('Indicators Long'!$A$2:$A$421,$A16,'Indicators Long'!$E$2:$E$421,F$4,'Indicators Long'!$G$2:$G$421,"&lt;&gt;")=0,"",SUMIFS('Indicators Long'!$G$2:$G$421,'Indicators Long'!$A$2:$A$421,$A16,'Indicators Long'!$E$2:$E$421,F$4))</f>
        <v>16.46</v>
      </c>
      <c r="G16" s="10" t="n">
        <f aca="false">IF(COUNTIFS('Indicators Long'!$A$2:$A$421,$A16,'Indicators Long'!$E$2:$E$421,G$4,'Indicators Long'!$G$2:$G$421,"&lt;&gt;")=0,"",SUMIFS('Indicators Long'!$G$2:$G$421,'Indicators Long'!$A$2:$A$421,$A16,'Indicators Long'!$E$2:$E$421,G$4))</f>
        <v>20.14</v>
      </c>
      <c r="H16" s="10" t="n">
        <f aca="false">IF(COUNTIFS('Indicators Long'!$A$2:$A$421,$A16,'Indicators Long'!$E$2:$E$421,H$4,'Indicators Long'!$G$2:$G$421,"&lt;&gt;")=0,"",SUMIFS('Indicators Long'!$G$2:$G$421,'Indicators Long'!$A$2:$A$421,$A16,'Indicators Long'!$E$2:$E$421,H$4))</f>
        <v>8.18</v>
      </c>
      <c r="I16" s="10" t="n">
        <f aca="false">IF(COUNTIFS('Indicators Long'!$A$2:$A$421,$A16,'Indicators Long'!$E$2:$E$421,I$4,'Indicators Long'!$G$2:$G$421,"&lt;&gt;")=0,"",SUMIFS('Indicators Long'!$G$2:$G$421,'Indicators Long'!$A$2:$A$421,$A16,'Indicators Long'!$E$2:$E$421,I$4))</f>
        <v>29.52</v>
      </c>
      <c r="J16" s="10" t="n">
        <f aca="false">IF(COUNTIFS('Indicators Long'!$A$2:$A$421,$A16,'Indicators Long'!$E$2:$E$421,J$4,'Indicators Long'!$G$2:$G$421,"&lt;&gt;")=0,"",SUMIFS('Indicators Long'!$G$2:$G$421,'Indicators Long'!$A$2:$A$421,$A16,'Indicators Long'!$E$2:$E$421,J$4))</f>
        <v>20</v>
      </c>
      <c r="K16" s="11" t="n">
        <f aca="false">IF(COUNTIFS('Indicators Long'!$A$2:$A$421,$A16,'Indicators Long'!$E$2:$E$421,K$4,'Indicators Long'!$G$2:$G$421,"&lt;&gt;")=0,"",SUMIFS('Indicators Long'!$G$2:$G$421,'Indicators Long'!$A$2:$A$421,$A16,'Indicators Long'!$E$2:$E$421,K$4))</f>
        <v>58535</v>
      </c>
      <c r="L16" s="10" t="n">
        <f aca="false">IF(COUNTIFS('Indicators Long'!$A$2:$A$421,$A16,'Indicators Long'!$E$2:$E$421,L$4,'Indicators Long'!$G$2:$G$421,"&lt;&gt;")=0,"",SUMIFS('Indicators Long'!$G$2:$G$421,'Indicators Long'!$A$2:$A$421,$A16,'Indicators Long'!$E$2:$E$421,L$4))</f>
        <v>3.15</v>
      </c>
      <c r="M16" s="10" t="n">
        <f aca="false">IF(COUNTIFS('Indicators Long'!$A$2:$A$421,$A16,'Indicators Long'!$E$2:$E$421,M$4,'Indicators Long'!$G$2:$G$421,"&lt;&gt;")=0,"",SUMIFS('Indicators Long'!$G$2:$G$421,'Indicators Long'!$A$2:$A$421,$A16,'Indicators Long'!$E$2:$E$421,M$4))</f>
        <v>12.37</v>
      </c>
      <c r="N16" s="10" t="n">
        <f aca="false">IF(COUNTIFS('Indicators Long'!$A$2:$A$421,$A16,'Indicators Long'!$E$2:$E$421,N$4,'Indicators Long'!$G$2:$G$421,"&lt;&gt;")=0,"",SUMIFS('Indicators Long'!$G$2:$G$421,'Indicators Long'!$A$2:$A$421,$A16,'Indicators Long'!$E$2:$E$421,N$4))</f>
        <v>9.4</v>
      </c>
      <c r="O16" s="10" t="n">
        <f aca="false">IF(COUNTIFS('Indicators Long'!$A$2:$A$421,$A16,'Indicators Long'!$E$2:$E$421,O$4,'Indicators Long'!$G$2:$G$421,"&lt;&gt;")=0,"",SUMIFS('Indicators Long'!$G$2:$G$421,'Indicators Long'!$A$2:$A$421,$A16,'Indicators Long'!$E$2:$E$421,O$4))</f>
        <v>11.54</v>
      </c>
      <c r="P16" s="10" t="n">
        <f aca="false">IF(COUNTIFS('Indicators Long'!$A$2:$A$421,$A16,'Indicators Long'!$E$2:$E$421,P$4,'Indicators Long'!$G$2:$G$421,"&lt;&gt;")=0,"",SUMIFS('Indicators Long'!$G$2:$G$421,'Indicators Long'!$A$2:$A$421,$A16,'Indicators Long'!$E$2:$E$421,P$4))</f>
        <v>87.83</v>
      </c>
      <c r="Q16" s="10" t="n">
        <f aca="false">IF(COUNTIFS('Indicators Long'!$A$2:$A$421,$A16,'Indicators Long'!$E$2:$E$421,Q$4,'Indicators Long'!$G$2:$G$421,"&lt;&gt;")=0,"",SUMIFS('Indicators Long'!$G$2:$G$421,'Indicators Long'!$A$2:$A$421,$A16,'Indicators Long'!$E$2:$E$421,Q$4))</f>
        <v>85.45</v>
      </c>
      <c r="R16" s="12" t="n">
        <f aca="false">IF(COUNTIFS('Indicators Long'!$A$2:$A$421,$A16,'Indicators Long'!$E$2:$E$421,R$4,'Indicators Long'!$G$2:$G$421,"&lt;&gt;")=0,"",SUMIFS('Indicators Long'!$G$2:$G$421,'Indicators Long'!$A$2:$A$421,$A16,'Indicators Long'!$E$2:$E$421,R$4))</f>
        <v>1615</v>
      </c>
      <c r="S16" s="12" t="n">
        <f aca="false">IF(COUNTIFS('Indicators Long'!$A$2:$A$421,$A16,'Indicators Long'!$E$2:$E$421,S$4,'Indicators Long'!$G$2:$G$421,"&lt;&gt;")=0,"",SUMIFS('Indicators Long'!$G$2:$G$421,'Indicators Long'!$A$2:$A$421,$A16,'Indicators Long'!$E$2:$E$421,S$4))</f>
        <v>723</v>
      </c>
      <c r="T16" s="12" t="n">
        <f aca="false">IF(COUNTIFS('Indicators Long'!$A$2:$A$421,$A16,'Indicators Long'!$E$2:$E$421,T$4,'Indicators Long'!$G$2:$G$421,"&lt;&gt;")=0,"",SUMIFS('Indicators Long'!$G$2:$G$421,'Indicators Long'!$A$2:$A$421,$A16,'Indicators Long'!$E$2:$E$421,T$4))</f>
        <v>2034</v>
      </c>
      <c r="U16" s="9" t="n">
        <f aca="false">IF(COUNTIFS('Indicators Long'!$A$2:$A$421,$A16,'Indicators Long'!$E$2:$E$421,U$4,'Indicators Long'!$G$2:$G$421,"&lt;&gt;")=0,"",SUMIFS('Indicators Long'!$G$2:$G$421,'Indicators Long'!$A$2:$A$421,$A16,'Indicators Long'!$E$2:$E$421,U$4))</f>
        <v>2698</v>
      </c>
      <c r="V16" s="10" t="n">
        <f aca="false">IF(COUNTIFS('Indicators Long'!$A$2:$A$421,$A16,'Indicators Long'!$E$2:$E$421,V$4,'Indicators Long'!$G$2:$G$421,"&lt;&gt;")=0,"",SUMIFS('Indicators Long'!$G$2:$G$421,'Indicators Long'!$A$2:$A$421,$A16,'Indicators Long'!$E$2:$E$421,V$4))</f>
        <v>54</v>
      </c>
      <c r="W16" s="10" t="n">
        <f aca="false">IF(COUNTIFS('Indicators Long'!$A$2:$A$421,$A16,'Indicators Long'!$E$2:$E$421,W$4,'Indicators Long'!$G$2:$G$421,"&lt;&gt;")=0,"",SUMIFS('Indicators Long'!$G$2:$G$421,'Indicators Long'!$A$2:$A$421,$A16,'Indicators Long'!$E$2:$E$421,W$4))</f>
        <v>17.9</v>
      </c>
      <c r="X16" s="10" t="n">
        <f aca="false">IF(COUNTIFS('Indicators Long'!$A$2:$A$421,$A16,'Indicators Long'!$E$2:$E$421,X$4,'Indicators Long'!$G$2:$G$421,"&lt;&gt;")=0,"",SUMIFS('Indicators Long'!$G$2:$G$421,'Indicators Long'!$A$2:$A$421,$A16,'Indicators Long'!$E$2:$E$421,X$4))</f>
        <v>24.7</v>
      </c>
      <c r="Y16" s="10" t="n">
        <f aca="false">IF(COUNTIFS('Indicators Long'!$A$2:$A$421,$A16,'Indicators Long'!$E$2:$E$421,Y$4,'Indicators Long'!$G$2:$G$421,"&lt;&gt;")=0,"",SUMIFS('Indicators Long'!$G$2:$G$421,'Indicators Long'!$A$2:$A$421,$A16,'Indicators Long'!$E$2:$E$421,Y$4))</f>
        <v>16.02</v>
      </c>
      <c r="Z16" s="10" t="n">
        <f aca="false">IF(COUNTIFS('Indicators Long'!$A$2:$A$421,$A16,'Indicators Long'!$E$2:$E$421,Z$4,'Indicators Long'!$G$2:$G$421,"&lt;&gt;")=0,"",SUMIFS('Indicators Long'!$G$2:$G$421,'Indicators Long'!$A$2:$A$421,$A16,'Indicators Long'!$E$2:$E$421,Z$4))</f>
        <v>34.4</v>
      </c>
      <c r="AA16" s="9" t="n">
        <f aca="false">IF(COUNTIFS('Indicators Long'!$A$2:$A$421,$A16,'Indicators Long'!$E$2:$E$421,AA$4,'Indicators Long'!$G$2:$G$421,"&lt;&gt;")=0,"",SUMIFS('Indicators Long'!$G$2:$G$421,'Indicators Long'!$A$2:$A$421,$A16,'Indicators Long'!$E$2:$E$421,AA$4))</f>
        <v>10441.78</v>
      </c>
      <c r="AB16" s="13" t="n">
        <f aca="false">IF(COUNTIFS('Indicators Long'!$A$2:$A$421,$A16,'Indicators Long'!$E$2:$E$421,AB$4,'Indicators Long'!$G$2:$G$421,"&lt;&gt;")=0,"",SUMIFS('Indicators Long'!$G$2:$G$421,'Indicators Long'!$A$2:$A$421,$A16,'Indicators Long'!$E$2:$E$421,AB$4))</f>
        <v>74.305</v>
      </c>
      <c r="AC16" s="10" t="n">
        <f aca="false">IF(COUNTIFS('Indicators Long'!$A$2:$A$421,$A16,'Indicators Long'!$E$2:$E$421,AC$4,'Indicators Long'!$G$2:$G$421,"&lt;&gt;")=0,"",SUMIFS('Indicators Long'!$G$2:$G$421,'Indicators Long'!$A$2:$A$421,$A16,'Indicators Long'!$E$2:$E$421,AC$4))</f>
        <v>11.5</v>
      </c>
      <c r="AD16" s="10" t="n">
        <f aca="false">IF(COUNTIFS('Indicators Long'!$A$2:$A$421,$A16,'Indicators Long'!$E$2:$E$421,AD$4,'Indicators Long'!$G$2:$G$421,"&lt;&gt;")=0,"",SUMIFS('Indicators Long'!$G$2:$G$421,'Indicators Long'!$A$2:$A$421,$A16,'Indicators Long'!$E$2:$E$421,AD$4))</f>
        <v>34.5</v>
      </c>
      <c r="AE16" s="13" t="n">
        <f aca="false">IF(COUNTIFS('Indicators Long'!$A$2:$A$421,$A16,'Indicators Long'!$E$2:$E$421,AE$4,'Indicators Long'!$G$2:$G$421,"&lt;&gt;")=0,"",SUMIFS('Indicators Long'!$G$2:$G$421,'Indicators Long'!$A$2:$A$421,$A16,'Indicators Long'!$E$2:$E$421,AE$4))</f>
        <v>5.556</v>
      </c>
      <c r="AF16" s="13" t="n">
        <f aca="false">IF(COUNTIFS('Indicators Long'!$A$2:$A$421,$A16,'Indicators Long'!$E$2:$E$421,AF$4,'Indicators Long'!$G$2:$G$421,"&lt;&gt;")=0,"",SUMIFS('Indicators Long'!$G$2:$G$421,'Indicators Long'!$A$2:$A$421,$A16,'Indicators Long'!$E$2:$E$421,AF$4))</f>
        <v>33.61</v>
      </c>
      <c r="AG16" s="13" t="n">
        <f aca="false">IF(COUNTIFS('Indicators Long'!$A$2:$A$421,$A16,'Indicators Long'!$E$2:$E$421,AG$4,'Indicators Long'!$G$2:$G$421,"&lt;&gt;")=0,"",SUMIFS('Indicators Long'!$G$2:$G$421,'Indicators Long'!$A$2:$A$421,$A16,'Indicators Long'!$E$2:$E$421,AG$4))</f>
        <v>18.493</v>
      </c>
      <c r="AH16" s="10" t="n">
        <f aca="false">IF(COUNTIFS('Indicators Long'!$A$2:$A$421,$A16,'Indicators Long'!$E$2:$E$421,AH$4,'Indicators Long'!$G$2:$G$421,"&lt;&gt;")=0,"",SUMIFS('Indicators Long'!$G$2:$G$421,'Indicators Long'!$A$2:$A$421,$A16,'Indicators Long'!$E$2:$E$421,AH$4))</f>
        <v>8.99</v>
      </c>
      <c r="AI16" s="13" t="n">
        <f aca="false">IF(COUNTIFS('Indicators Long'!$A$2:$A$421,$A16,'Indicators Long'!$E$2:$E$421,AI$4,'Indicators Long'!$G$2:$G$421,"&lt;&gt;")=0,"",SUMIFS('Indicators Long'!$G$2:$G$421,'Indicators Long'!$A$2:$A$421,$A16,'Indicators Long'!$E$2:$E$421,AI$4))</f>
        <v>5.714</v>
      </c>
      <c r="AJ16" s="13" t="n">
        <f aca="false">IF(COUNTIFS('Indicators Long'!$A$2:$A$421,$A16,'Indicators Long'!$E$2:$E$421,AJ$4,'Indicators Long'!$G$2:$G$421,"&lt;&gt;")=0,"",SUMIFS('Indicators Long'!$G$2:$G$421,'Indicators Long'!$A$2:$A$421,$A16,'Indicators Long'!$E$2:$E$421,AJ$4))</f>
        <v>20.18</v>
      </c>
      <c r="AK16" s="13" t="n">
        <f aca="false">IF(COUNTIFS('Indicators Long'!$A$2:$A$421,$A16,'Indicators Long'!$E$2:$E$421,AK$4,'Indicators Long'!$G$2:$G$421,"&lt;&gt;")=0,"",SUMIFS('Indicators Long'!$G$2:$G$421,'Indicators Long'!$A$2:$A$421,$A16,'Indicators Long'!$E$2:$E$421,AK$4))</f>
        <v>59.857</v>
      </c>
      <c r="AL16" s="10" t="n">
        <f aca="false">IF(COUNTIFS('Indicators Long'!$A$2:$A$421,$A16,'Indicators Long'!$E$2:$E$421,AL$4,'Indicators Long'!$G$2:$G$421,"&lt;&gt;")=0,"",SUMIFS('Indicators Long'!$G$2:$G$421,'Indicators Long'!$A$2:$A$421,$A16,'Indicators Long'!$E$2:$E$421,AL$4))</f>
        <v>5.53</v>
      </c>
    </row>
    <row r="17" customFormat="false" ht="15" hidden="false" customHeight="false" outlineLevel="0" collapsed="false">
      <c r="A17" s="7" t="s">
        <v>64</v>
      </c>
      <c r="B17" s="8" t="s">
        <v>65</v>
      </c>
      <c r="C17" s="8" t="s">
        <v>47</v>
      </c>
      <c r="D17" s="9" t="n">
        <f aca="false">IF(COUNTIFS('Indicators Long'!$A$2:$A$421,$A17,'Indicators Long'!$E$2:$E$421,D$4,'Indicators Long'!$G$2:$G$421,"&lt;&gt;")=0,"",SUMIFS('Indicators Long'!$G$2:$G$421,'Indicators Long'!$A$2:$A$421,$A17,'Indicators Long'!$E$2:$E$421,D$4))</f>
        <v>26752</v>
      </c>
      <c r="E17" s="10" t="n">
        <f aca="false">IF(COUNTIFS('Indicators Long'!$A$2:$A$421,$A17,'Indicators Long'!$E$2:$E$421,E$4,'Indicators Long'!$G$2:$G$421,"&lt;&gt;")=0,"",SUMIFS('Indicators Long'!$G$2:$G$421,'Indicators Long'!$A$2:$A$421,$A17,'Indicators Long'!$E$2:$E$421,E$4))</f>
        <v>20.79</v>
      </c>
      <c r="F17" s="10" t="n">
        <f aca="false">IF(COUNTIFS('Indicators Long'!$A$2:$A$421,$A17,'Indicators Long'!$E$2:$E$421,F$4,'Indicators Long'!$G$2:$G$421,"&lt;&gt;")=0,"",SUMIFS('Indicators Long'!$G$2:$G$421,'Indicators Long'!$A$2:$A$421,$A17,'Indicators Long'!$E$2:$E$421,F$4))</f>
        <v>21.58</v>
      </c>
      <c r="G17" s="10" t="n">
        <f aca="false">IF(COUNTIFS('Indicators Long'!$A$2:$A$421,$A17,'Indicators Long'!$E$2:$E$421,G$4,'Indicators Long'!$G$2:$G$421,"&lt;&gt;")=0,"",SUMIFS('Indicators Long'!$G$2:$G$421,'Indicators Long'!$A$2:$A$421,$A17,'Indicators Long'!$E$2:$E$421,G$4))</f>
        <v>30.46</v>
      </c>
      <c r="H17" s="10" t="n">
        <f aca="false">IF(COUNTIFS('Indicators Long'!$A$2:$A$421,$A17,'Indicators Long'!$E$2:$E$421,H$4,'Indicators Long'!$G$2:$G$421,"&lt;&gt;")=0,"",SUMIFS('Indicators Long'!$G$2:$G$421,'Indicators Long'!$A$2:$A$421,$A17,'Indicators Long'!$E$2:$E$421,H$4))</f>
        <v>2.06</v>
      </c>
      <c r="I17" s="10" t="n">
        <f aca="false">IF(COUNTIFS('Indicators Long'!$A$2:$A$421,$A17,'Indicators Long'!$E$2:$E$421,I$4,'Indicators Long'!$G$2:$G$421,"&lt;&gt;")=0,"",SUMIFS('Indicators Long'!$G$2:$G$421,'Indicators Long'!$A$2:$A$421,$A17,'Indicators Long'!$E$2:$E$421,I$4))</f>
        <v>64.29</v>
      </c>
      <c r="J17" s="10" t="n">
        <f aca="false">IF(COUNTIFS('Indicators Long'!$A$2:$A$421,$A17,'Indicators Long'!$E$2:$E$421,J$4,'Indicators Long'!$G$2:$G$421,"&lt;&gt;")=0,"",SUMIFS('Indicators Long'!$G$2:$G$421,'Indicators Long'!$A$2:$A$421,$A17,'Indicators Long'!$E$2:$E$421,J$4))</f>
        <v>25.8</v>
      </c>
      <c r="K17" s="11" t="n">
        <f aca="false">IF(COUNTIFS('Indicators Long'!$A$2:$A$421,$A17,'Indicators Long'!$E$2:$E$421,K$4,'Indicators Long'!$G$2:$G$421,"&lt;&gt;")=0,"",SUMIFS('Indicators Long'!$G$2:$G$421,'Indicators Long'!$A$2:$A$421,$A17,'Indicators Long'!$E$2:$E$421,K$4))</f>
        <v>46461</v>
      </c>
      <c r="L17" s="10" t="n">
        <f aca="false">IF(COUNTIFS('Indicators Long'!$A$2:$A$421,$A17,'Indicators Long'!$E$2:$E$421,L$4,'Indicators Long'!$G$2:$G$421,"&lt;&gt;")=0,"",SUMIFS('Indicators Long'!$G$2:$G$421,'Indicators Long'!$A$2:$A$421,$A17,'Indicators Long'!$E$2:$E$421,L$4))</f>
        <v>4.71</v>
      </c>
      <c r="M17" s="10" t="n">
        <f aca="false">IF(COUNTIFS('Indicators Long'!$A$2:$A$421,$A17,'Indicators Long'!$E$2:$E$421,M$4,'Indicators Long'!$G$2:$G$421,"&lt;&gt;")=0,"",SUMIFS('Indicators Long'!$G$2:$G$421,'Indicators Long'!$A$2:$A$421,$A17,'Indicators Long'!$E$2:$E$421,M$4))</f>
        <v>12.43</v>
      </c>
      <c r="N17" s="10" t="n">
        <f aca="false">IF(COUNTIFS('Indicators Long'!$A$2:$A$421,$A17,'Indicators Long'!$E$2:$E$421,N$4,'Indicators Long'!$G$2:$G$421,"&lt;&gt;")=0,"",SUMIFS('Indicators Long'!$G$2:$G$421,'Indicators Long'!$A$2:$A$421,$A17,'Indicators Long'!$E$2:$E$421,N$4))</f>
        <v>14.1</v>
      </c>
      <c r="O17" s="10" t="n">
        <f aca="false">IF(COUNTIFS('Indicators Long'!$A$2:$A$421,$A17,'Indicators Long'!$E$2:$E$421,O$4,'Indicators Long'!$G$2:$G$421,"&lt;&gt;")=0,"",SUMIFS('Indicators Long'!$G$2:$G$421,'Indicators Long'!$A$2:$A$421,$A17,'Indicators Long'!$E$2:$E$421,O$4))</f>
        <v>9.63</v>
      </c>
      <c r="P17" s="10" t="n">
        <f aca="false">IF(COUNTIFS('Indicators Long'!$A$2:$A$421,$A17,'Indicators Long'!$E$2:$E$421,P$4,'Indicators Long'!$G$2:$G$421,"&lt;&gt;")=0,"",SUMIFS('Indicators Long'!$G$2:$G$421,'Indicators Long'!$A$2:$A$421,$A17,'Indicators Long'!$E$2:$E$421,P$4))</f>
        <v>81.57</v>
      </c>
      <c r="Q17" s="10" t="n">
        <f aca="false">IF(COUNTIFS('Indicators Long'!$A$2:$A$421,$A17,'Indicators Long'!$E$2:$E$421,Q$4,'Indicators Long'!$G$2:$G$421,"&lt;&gt;")=0,"",SUMIFS('Indicators Long'!$G$2:$G$421,'Indicators Long'!$A$2:$A$421,$A17,'Indicators Long'!$E$2:$E$421,Q$4))</f>
        <v>80.77</v>
      </c>
      <c r="R17" s="12" t="n">
        <f aca="false">IF(COUNTIFS('Indicators Long'!$A$2:$A$421,$A17,'Indicators Long'!$E$2:$E$421,R$4,'Indicators Long'!$G$2:$G$421,"&lt;&gt;")=0,"",SUMIFS('Indicators Long'!$G$2:$G$421,'Indicators Long'!$A$2:$A$421,$A17,'Indicators Long'!$E$2:$E$421,R$4))</f>
        <v>3002</v>
      </c>
      <c r="S17" s="12" t="n">
        <f aca="false">IF(COUNTIFS('Indicators Long'!$A$2:$A$421,$A17,'Indicators Long'!$E$2:$E$421,S$4,'Indicators Long'!$G$2:$G$421,"&lt;&gt;")=0,"",SUMIFS('Indicators Long'!$G$2:$G$421,'Indicators Long'!$A$2:$A$421,$A17,'Indicators Long'!$E$2:$E$421,S$4))</f>
        <v>922</v>
      </c>
      <c r="T17" s="12" t="n">
        <f aca="false">IF(COUNTIFS('Indicators Long'!$A$2:$A$421,$A17,'Indicators Long'!$E$2:$E$421,T$4,'Indicators Long'!$G$2:$G$421,"&lt;&gt;")=0,"",SUMIFS('Indicators Long'!$G$2:$G$421,'Indicators Long'!$A$2:$A$421,$A17,'Indicators Long'!$E$2:$E$421,T$4))</f>
        <v>4459</v>
      </c>
      <c r="U17" s="9" t="n">
        <f aca="false">IF(COUNTIFS('Indicators Long'!$A$2:$A$421,$A17,'Indicators Long'!$E$2:$E$421,U$4,'Indicators Long'!$G$2:$G$421,"&lt;&gt;")=0,"",SUMIFS('Indicators Long'!$G$2:$G$421,'Indicators Long'!$A$2:$A$421,$A17,'Indicators Long'!$E$2:$E$421,U$4))</f>
        <v>2789</v>
      </c>
      <c r="V17" s="10" t="n">
        <f aca="false">IF(COUNTIFS('Indicators Long'!$A$2:$A$421,$A17,'Indicators Long'!$E$2:$E$421,V$4,'Indicators Long'!$G$2:$G$421,"&lt;&gt;")=0,"",SUMIFS('Indicators Long'!$G$2:$G$421,'Indicators Long'!$A$2:$A$421,$A17,'Indicators Long'!$E$2:$E$421,V$4))</f>
        <v>54</v>
      </c>
      <c r="W17" s="10" t="n">
        <f aca="false">IF(COUNTIFS('Indicators Long'!$A$2:$A$421,$A17,'Indicators Long'!$E$2:$E$421,W$4,'Indicators Long'!$G$2:$G$421,"&lt;&gt;")=0,"",SUMIFS('Indicators Long'!$G$2:$G$421,'Indicators Long'!$A$2:$A$421,$A17,'Indicators Long'!$E$2:$E$421,W$4))</f>
        <v>23.7</v>
      </c>
      <c r="X17" s="10" t="n">
        <f aca="false">IF(COUNTIFS('Indicators Long'!$A$2:$A$421,$A17,'Indicators Long'!$E$2:$E$421,X$4,'Indicators Long'!$G$2:$G$421,"&lt;&gt;")=0,"",SUMIFS('Indicators Long'!$G$2:$G$421,'Indicators Long'!$A$2:$A$421,$A17,'Indicators Long'!$E$2:$E$421,X$4))</f>
        <v>33.9</v>
      </c>
      <c r="Y17" s="10" t="n">
        <f aca="false">IF(COUNTIFS('Indicators Long'!$A$2:$A$421,$A17,'Indicators Long'!$E$2:$E$421,Y$4,'Indicators Long'!$G$2:$G$421,"&lt;&gt;")=0,"",SUMIFS('Indicators Long'!$G$2:$G$421,'Indicators Long'!$A$2:$A$421,$A17,'Indicators Long'!$E$2:$E$421,Y$4))</f>
        <v>14.19</v>
      </c>
      <c r="Z17" s="10" t="n">
        <f aca="false">IF(COUNTIFS('Indicators Long'!$A$2:$A$421,$A17,'Indicators Long'!$E$2:$E$421,Z$4,'Indicators Long'!$G$2:$G$421,"&lt;&gt;")=0,"",SUMIFS('Indicators Long'!$G$2:$G$421,'Indicators Long'!$A$2:$A$421,$A17,'Indicators Long'!$E$2:$E$421,Z$4))</f>
        <v>36.9</v>
      </c>
      <c r="AA17" s="9" t="n">
        <f aca="false">IF(COUNTIFS('Indicators Long'!$A$2:$A$421,$A17,'Indicators Long'!$E$2:$E$421,AA$4,'Indicators Long'!$G$2:$G$421,"&lt;&gt;")=0,"",SUMIFS('Indicators Long'!$G$2:$G$421,'Indicators Long'!$A$2:$A$421,$A17,'Indicators Long'!$E$2:$E$421,AA$4))</f>
        <v>15925.881</v>
      </c>
      <c r="AB17" s="13" t="n">
        <f aca="false">IF(COUNTIFS('Indicators Long'!$A$2:$A$421,$A17,'Indicators Long'!$E$2:$E$421,AB$4,'Indicators Long'!$G$2:$G$421,"&lt;&gt;")=0,"",SUMIFS('Indicators Long'!$G$2:$G$421,'Indicators Long'!$A$2:$A$421,$A17,'Indicators Long'!$E$2:$E$421,AB$4))</f>
        <v>69.942</v>
      </c>
      <c r="AC17" s="10" t="n">
        <f aca="false">IF(COUNTIFS('Indicators Long'!$A$2:$A$421,$A17,'Indicators Long'!$E$2:$E$421,AC$4,'Indicators Long'!$G$2:$G$421,"&lt;&gt;")=0,"",SUMIFS('Indicators Long'!$G$2:$G$421,'Indicators Long'!$A$2:$A$421,$A17,'Indicators Long'!$E$2:$E$421,AC$4))</f>
        <v>13.4</v>
      </c>
      <c r="AD17" s="10" t="n">
        <f aca="false">IF(COUNTIFS('Indicators Long'!$A$2:$A$421,$A17,'Indicators Long'!$E$2:$E$421,AD$4,'Indicators Long'!$G$2:$G$421,"&lt;&gt;")=0,"",SUMIFS('Indicators Long'!$G$2:$G$421,'Indicators Long'!$A$2:$A$421,$A17,'Indicators Long'!$E$2:$E$421,AD$4))</f>
        <v>41.1</v>
      </c>
      <c r="AE17" s="13" t="n">
        <f aca="false">IF(COUNTIFS('Indicators Long'!$A$2:$A$421,$A17,'Indicators Long'!$E$2:$E$421,AE$4,'Indicators Long'!$G$2:$G$421,"&lt;&gt;")=0,"",SUMIFS('Indicators Long'!$G$2:$G$421,'Indicators Long'!$A$2:$A$421,$A17,'Indicators Long'!$E$2:$E$421,AE$4))</f>
        <v>6.279</v>
      </c>
      <c r="AF17" s="13" t="n">
        <f aca="false">IF(COUNTIFS('Indicators Long'!$A$2:$A$421,$A17,'Indicators Long'!$E$2:$E$421,AF$4,'Indicators Long'!$G$2:$G$421,"&lt;&gt;")=0,"",SUMIFS('Indicators Long'!$G$2:$G$421,'Indicators Long'!$A$2:$A$421,$A17,'Indicators Long'!$E$2:$E$421,AF$4))</f>
        <v>38.12</v>
      </c>
      <c r="AG17" s="13" t="n">
        <f aca="false">IF(COUNTIFS('Indicators Long'!$A$2:$A$421,$A17,'Indicators Long'!$E$2:$E$421,AG$4,'Indicators Long'!$G$2:$G$421,"&lt;&gt;")=0,"",SUMIFS('Indicators Long'!$G$2:$G$421,'Indicators Long'!$A$2:$A$421,$A17,'Indicators Long'!$E$2:$E$421,AG$4))</f>
        <v>17.052</v>
      </c>
      <c r="AH17" s="10" t="n">
        <f aca="false">IF(COUNTIFS('Indicators Long'!$A$2:$A$421,$A17,'Indicators Long'!$E$2:$E$421,AH$4,'Indicators Long'!$G$2:$G$421,"&lt;&gt;")=0,"",SUMIFS('Indicators Long'!$G$2:$G$421,'Indicators Long'!$A$2:$A$421,$A17,'Indicators Long'!$E$2:$E$421,AH$4))</f>
        <v>12.46</v>
      </c>
      <c r="AI17" s="13" t="str">
        <f aca="false">IF(COUNTIFS('Indicators Long'!$A$2:$A$421,$A17,'Indicators Long'!$E$2:$E$421,AI$4,'Indicators Long'!$G$2:$G$421,"&lt;&gt;")=0,"",SUMIFS('Indicators Long'!$G$2:$G$421,'Indicators Long'!$A$2:$A$421,$A17,'Indicators Long'!$E$2:$E$421,AI$4))</f>
        <v/>
      </c>
      <c r="AJ17" s="13" t="n">
        <f aca="false">IF(COUNTIFS('Indicators Long'!$A$2:$A$421,$A17,'Indicators Long'!$E$2:$E$421,AJ$4,'Indicators Long'!$G$2:$G$421,"&lt;&gt;")=0,"",SUMIFS('Indicators Long'!$G$2:$G$421,'Indicators Long'!$A$2:$A$421,$A17,'Indicators Long'!$E$2:$E$421,AJ$4))</f>
        <v>34.443</v>
      </c>
      <c r="AK17" s="13" t="n">
        <f aca="false">IF(COUNTIFS('Indicators Long'!$A$2:$A$421,$A17,'Indicators Long'!$E$2:$E$421,AK$4,'Indicators Long'!$G$2:$G$421,"&lt;&gt;")=0,"",SUMIFS('Indicators Long'!$G$2:$G$421,'Indicators Long'!$A$2:$A$421,$A17,'Indicators Long'!$E$2:$E$421,AK$4))</f>
        <v>111.297</v>
      </c>
      <c r="AL17" s="10" t="n">
        <f aca="false">IF(COUNTIFS('Indicators Long'!$A$2:$A$421,$A17,'Indicators Long'!$E$2:$E$421,AL$4,'Indicators Long'!$G$2:$G$421,"&lt;&gt;")=0,"",SUMIFS('Indicators Long'!$G$2:$G$421,'Indicators Long'!$A$2:$A$421,$A17,'Indicators Long'!$E$2:$E$421,AL$4))</f>
        <v>4.38</v>
      </c>
    </row>
    <row r="19" customFormat="false" ht="15" hidden="false" customHeight="false" outlineLevel="0" collapsed="false">
      <c r="A19" s="5" t="s">
        <v>180</v>
      </c>
    </row>
  </sheetData>
  <conditionalFormatting sqref="J8:J17">
    <cfRule type="colorScale" priority="2">
      <colorScale>
        <cfvo type="min" val="0"/>
        <cfvo type="percentile" val="50"/>
        <cfvo type="max" val="0"/>
        <color rgb="FFDCE8F5"/>
        <color rgb="FFFFFFFF"/>
        <color rgb="FFF2B8A2"/>
      </colorScale>
    </cfRule>
  </conditionalFormatting>
  <conditionalFormatting sqref="K8:K17">
    <cfRule type="colorScale" priority="3">
      <colorScale>
        <cfvo type="min" val="0"/>
        <cfvo type="percentile" val="50"/>
        <cfvo type="max" val="0"/>
        <color rgb="FFF2B8A2"/>
        <color rgb="FFFFFFFF"/>
        <color rgb="FFDCE8F5"/>
      </colorScale>
    </cfRule>
  </conditionalFormatting>
  <conditionalFormatting sqref="L8:L17">
    <cfRule type="colorScale" priority="4">
      <colorScale>
        <cfvo type="min" val="0"/>
        <cfvo type="percentile" val="50"/>
        <cfvo type="max" val="0"/>
        <color rgb="FFDCE8F5"/>
        <color rgb="FFFFFFFF"/>
        <color rgb="FFF2B8A2"/>
      </colorScale>
    </cfRule>
  </conditionalFormatting>
  <conditionalFormatting sqref="M8:M17">
    <cfRule type="colorScale" priority="5">
      <colorScale>
        <cfvo type="min" val="0"/>
        <cfvo type="percentile" val="50"/>
        <cfvo type="max" val="0"/>
        <color rgb="FFDCE8F5"/>
        <color rgb="FFFFFFFF"/>
        <color rgb="FFF2B8A2"/>
      </colorScale>
    </cfRule>
  </conditionalFormatting>
  <conditionalFormatting sqref="N8:N17">
    <cfRule type="colorScale" priority="6">
      <colorScale>
        <cfvo type="min" val="0"/>
        <cfvo type="percentile" val="50"/>
        <cfvo type="max" val="0"/>
        <color rgb="FFDCE8F5"/>
        <color rgb="FFFFFFFF"/>
        <color rgb="FFF2B8A2"/>
      </colorScale>
    </cfRule>
  </conditionalFormatting>
  <conditionalFormatting sqref="O8:O17">
    <cfRule type="colorScale" priority="7">
      <colorScale>
        <cfvo type="min" val="0"/>
        <cfvo type="percentile" val="50"/>
        <cfvo type="max" val="0"/>
        <color rgb="FFDCE8F5"/>
        <color rgb="FFFFFFFF"/>
        <color rgb="FFF2B8A2"/>
      </colorScale>
    </cfRule>
  </conditionalFormatting>
  <conditionalFormatting sqref="P8:P17">
    <cfRule type="colorScale" priority="8">
      <colorScale>
        <cfvo type="min" val="0"/>
        <cfvo type="percentile" val="50"/>
        <cfvo type="max" val="0"/>
        <color rgb="FFF2B8A2"/>
        <color rgb="FFFFFFFF"/>
        <color rgb="FFDCE8F5"/>
      </colorScale>
    </cfRule>
  </conditionalFormatting>
  <conditionalFormatting sqref="Q8:Q17">
    <cfRule type="colorScale" priority="9">
      <colorScale>
        <cfvo type="min" val="0"/>
        <cfvo type="percentile" val="50"/>
        <cfvo type="max" val="0"/>
        <color rgb="FFF2B8A2"/>
        <color rgb="FFFFFFFF"/>
        <color rgb="FFDCE8F5"/>
      </colorScale>
    </cfRule>
  </conditionalFormatting>
  <conditionalFormatting sqref="R8:R17">
    <cfRule type="colorScale" priority="10">
      <colorScale>
        <cfvo type="min" val="0"/>
        <cfvo type="percentile" val="50"/>
        <cfvo type="max" val="0"/>
        <color rgb="FFDCE8F5"/>
        <color rgb="FFFFFFFF"/>
        <color rgb="FFF2B8A2"/>
      </colorScale>
    </cfRule>
  </conditionalFormatting>
  <conditionalFormatting sqref="S8:S17">
    <cfRule type="colorScale" priority="11">
      <colorScale>
        <cfvo type="min" val="0"/>
        <cfvo type="percentile" val="50"/>
        <cfvo type="max" val="0"/>
        <color rgb="FFDCE8F5"/>
        <color rgb="FFFFFFFF"/>
        <color rgb="FFF2B8A2"/>
      </colorScale>
    </cfRule>
  </conditionalFormatting>
  <conditionalFormatting sqref="T8:T17">
    <cfRule type="colorScale" priority="12">
      <colorScale>
        <cfvo type="min" val="0"/>
        <cfvo type="percentile" val="50"/>
        <cfvo type="max" val="0"/>
        <color rgb="FFDCE8F5"/>
        <color rgb="FFFFFFFF"/>
        <color rgb="FFF2B8A2"/>
      </colorScale>
    </cfRule>
  </conditionalFormatting>
  <conditionalFormatting sqref="U8:U17">
    <cfRule type="colorScale" priority="13">
      <colorScale>
        <cfvo type="min" val="0"/>
        <cfvo type="percentile" val="50"/>
        <cfvo type="max" val="0"/>
        <color rgb="FFDCE8F5"/>
        <color rgb="FFFFFFFF"/>
        <color rgb="FFF2B8A2"/>
      </colorScale>
    </cfRule>
  </conditionalFormatting>
  <conditionalFormatting sqref="V8:V17">
    <cfRule type="colorScale" priority="14">
      <colorScale>
        <cfvo type="min" val="0"/>
        <cfvo type="percentile" val="50"/>
        <cfvo type="max" val="0"/>
        <color rgb="FFF2B8A2"/>
        <color rgb="FFFFFFFF"/>
        <color rgb="FFDCE8F5"/>
      </colorScale>
    </cfRule>
  </conditionalFormatting>
  <conditionalFormatting sqref="W8:W17">
    <cfRule type="colorScale" priority="15">
      <colorScale>
        <cfvo type="min" val="0"/>
        <cfvo type="percentile" val="50"/>
        <cfvo type="max" val="0"/>
        <color rgb="FFDCE8F5"/>
        <color rgb="FFFFFFFF"/>
        <color rgb="FFF2B8A2"/>
      </colorScale>
    </cfRule>
  </conditionalFormatting>
  <conditionalFormatting sqref="X8:X17">
    <cfRule type="colorScale" priority="16">
      <colorScale>
        <cfvo type="min" val="0"/>
        <cfvo type="percentile" val="50"/>
        <cfvo type="max" val="0"/>
        <color rgb="FFDCE8F5"/>
        <color rgb="FFFFFFFF"/>
        <color rgb="FFF2B8A2"/>
      </colorScale>
    </cfRule>
  </conditionalFormatting>
  <conditionalFormatting sqref="Y8:Y17">
    <cfRule type="colorScale" priority="17">
      <colorScale>
        <cfvo type="min" val="0"/>
        <cfvo type="percentile" val="50"/>
        <cfvo type="max" val="0"/>
        <color rgb="FFDCE8F5"/>
        <color rgb="FFFFFFFF"/>
        <color rgb="FFF2B8A2"/>
      </colorScale>
    </cfRule>
  </conditionalFormatting>
  <conditionalFormatting sqref="Z8:Z17">
    <cfRule type="colorScale" priority="18">
      <colorScale>
        <cfvo type="min" val="0"/>
        <cfvo type="percentile" val="50"/>
        <cfvo type="max" val="0"/>
        <color rgb="FFDCE8F5"/>
        <color rgb="FFFFFFFF"/>
        <color rgb="FFF2B8A2"/>
      </colorScale>
    </cfRule>
  </conditionalFormatting>
  <conditionalFormatting sqref="AA8:AA17">
    <cfRule type="colorScale" priority="19">
      <colorScale>
        <cfvo type="min" val="0"/>
        <cfvo type="percentile" val="50"/>
        <cfvo type="max" val="0"/>
        <color rgb="FFDCE8F5"/>
        <color rgb="FFFFFFFF"/>
        <color rgb="FFF2B8A2"/>
      </colorScale>
    </cfRule>
  </conditionalFormatting>
  <conditionalFormatting sqref="AB8:AB17">
    <cfRule type="colorScale" priority="20">
      <colorScale>
        <cfvo type="min" val="0"/>
        <cfvo type="percentile" val="50"/>
        <cfvo type="max" val="0"/>
        <color rgb="FFF2B8A2"/>
        <color rgb="FFFFFFFF"/>
        <color rgb="FFDCE8F5"/>
      </colorScale>
    </cfRule>
  </conditionalFormatting>
  <conditionalFormatting sqref="AC8:AC17">
    <cfRule type="colorScale" priority="21">
      <colorScale>
        <cfvo type="min" val="0"/>
        <cfvo type="percentile" val="50"/>
        <cfvo type="max" val="0"/>
        <color rgb="FFDCE8F5"/>
        <color rgb="FFFFFFFF"/>
        <color rgb="FFF2B8A2"/>
      </colorScale>
    </cfRule>
  </conditionalFormatting>
  <conditionalFormatting sqref="AD8:AD17">
    <cfRule type="colorScale" priority="22">
      <colorScale>
        <cfvo type="min" val="0"/>
        <cfvo type="percentile" val="50"/>
        <cfvo type="max" val="0"/>
        <color rgb="FFDCE8F5"/>
        <color rgb="FFFFFFFF"/>
        <color rgb="FFF2B8A2"/>
      </colorScale>
    </cfRule>
  </conditionalFormatting>
  <conditionalFormatting sqref="AE8:AE17">
    <cfRule type="colorScale" priority="23">
      <colorScale>
        <cfvo type="min" val="0"/>
        <cfvo type="percentile" val="50"/>
        <cfvo type="max" val="0"/>
        <color rgb="FFDCE8F5"/>
        <color rgb="FFFFFFFF"/>
        <color rgb="FFF2B8A2"/>
      </colorScale>
    </cfRule>
  </conditionalFormatting>
  <conditionalFormatting sqref="AF8:AF17">
    <cfRule type="colorScale" priority="24">
      <colorScale>
        <cfvo type="min" val="0"/>
        <cfvo type="percentile" val="50"/>
        <cfvo type="max" val="0"/>
        <color rgb="FFDCE8F5"/>
        <color rgb="FFFFFFFF"/>
        <color rgb="FFF2B8A2"/>
      </colorScale>
    </cfRule>
  </conditionalFormatting>
  <conditionalFormatting sqref="AG8:AG17">
    <cfRule type="colorScale" priority="25">
      <colorScale>
        <cfvo type="min" val="0"/>
        <cfvo type="percentile" val="50"/>
        <cfvo type="max" val="0"/>
        <color rgb="FFDCE8F5"/>
        <color rgb="FFFFFFFF"/>
        <color rgb="FFF2B8A2"/>
      </colorScale>
    </cfRule>
  </conditionalFormatting>
  <conditionalFormatting sqref="AH8:AH17">
    <cfRule type="colorScale" priority="26">
      <colorScale>
        <cfvo type="min" val="0"/>
        <cfvo type="percentile" val="50"/>
        <cfvo type="max" val="0"/>
        <color rgb="FFDCE8F5"/>
        <color rgb="FFFFFFFF"/>
        <color rgb="FFF2B8A2"/>
      </colorScale>
    </cfRule>
  </conditionalFormatting>
  <conditionalFormatting sqref="AI8:AI17">
    <cfRule type="colorScale" priority="27">
      <colorScale>
        <cfvo type="min" val="0"/>
        <cfvo type="percentile" val="50"/>
        <cfvo type="max" val="0"/>
        <color rgb="FFDCE8F5"/>
        <color rgb="FFFFFFFF"/>
        <color rgb="FFF2B8A2"/>
      </colorScale>
    </cfRule>
  </conditionalFormatting>
  <conditionalFormatting sqref="AJ8:AJ17">
    <cfRule type="colorScale" priority="28">
      <colorScale>
        <cfvo type="min" val="0"/>
        <cfvo type="percentile" val="50"/>
        <cfvo type="max" val="0"/>
        <color rgb="FFDCE8F5"/>
        <color rgb="FFFFFFFF"/>
        <color rgb="FFF2B8A2"/>
      </colorScale>
    </cfRule>
  </conditionalFormatting>
  <conditionalFormatting sqref="AK8:AK17">
    <cfRule type="colorScale" priority="29">
      <colorScale>
        <cfvo type="min" val="0"/>
        <cfvo type="percentile" val="50"/>
        <cfvo type="max" val="0"/>
        <color rgb="FFDCE8F5"/>
        <color rgb="FFFFFFFF"/>
        <color rgb="FFF2B8A2"/>
      </colorScale>
    </cfRule>
  </conditionalFormatting>
  <conditionalFormatting sqref="AL8:AL17">
    <cfRule type="colorScale" priority="30">
      <colorScale>
        <cfvo type="min" val="0"/>
        <cfvo type="percentile" val="50"/>
        <cfvo type="max" val="0"/>
        <color rgb="FFDCE8F5"/>
        <color rgb="FFFFFFFF"/>
        <color rgb="FFF2B8A2"/>
      </colorScale>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34"/>
    <col collapsed="false" customWidth="true" hidden="false" outlineLevel="0" max="3" min="3" style="0" width="22"/>
    <col collapsed="false" customWidth="true" hidden="false" outlineLevel="0" max="6" min="4" style="0" width="13"/>
    <col collapsed="false" customWidth="true" hidden="false" outlineLevel="0" max="7" min="7" style="0" width="12"/>
    <col collapsed="false" customWidth="true" hidden="false" outlineLevel="0" max="8" min="8" style="0" width="16"/>
    <col collapsed="false" customWidth="true" hidden="false" outlineLevel="0" max="10" min="9" style="0" width="11"/>
    <col collapsed="false" customWidth="true" hidden="false" outlineLevel="0" max="12" min="11" style="0" width="12"/>
    <col collapsed="false" customWidth="true" hidden="false" outlineLevel="0" max="13" min="13" style="0" width="14"/>
    <col collapsed="false" customWidth="true" hidden="false" outlineLevel="0" max="14" min="14" style="0" width="16"/>
    <col collapsed="false" customWidth="true" hidden="false" outlineLevel="0" max="15" min="15" style="0" width="4"/>
    <col collapsed="false" customWidth="true" hidden="false" outlineLevel="0" max="16" min="16" style="0" width="14"/>
  </cols>
  <sheetData>
    <row r="1" customFormat="false" ht="19.7" hidden="false" customHeight="false" outlineLevel="0" collapsed="false">
      <c r="A1" s="1" t="s">
        <v>181</v>
      </c>
    </row>
    <row r="3" customFormat="false" ht="15" hidden="false" customHeight="false" outlineLevel="0" collapsed="false">
      <c r="A3" s="17" t="s">
        <v>182</v>
      </c>
      <c r="B3" s="18" t="s">
        <v>65</v>
      </c>
      <c r="D3" s="17" t="s">
        <v>183</v>
      </c>
      <c r="F3" s="19" t="n">
        <f aca="false">COUNTIF($I$7:$I$41,"Worse")</f>
        <v>23</v>
      </c>
      <c r="G3" s="17" t="s">
        <v>184</v>
      </c>
      <c r="H3" s="19" t="n">
        <f aca="false">COUNTIF($J$7:$J$41,"Worse")</f>
        <v>23</v>
      </c>
    </row>
    <row r="4" customFormat="false" ht="15" hidden="false" customHeight="false" outlineLevel="0" collapsed="false">
      <c r="D4" s="17" t="s">
        <v>185</v>
      </c>
      <c r="F4" s="19" t="n">
        <f aca="false">COUNTIF($I$7:$I$41,"Better")</f>
        <v>4</v>
      </c>
      <c r="G4" s="17" t="s">
        <v>186</v>
      </c>
      <c r="H4" s="19" t="n">
        <f aca="false">COUNTIF($J$7:$J$41,"Better")</f>
        <v>4</v>
      </c>
    </row>
    <row r="5" customFormat="false" ht="15" hidden="false" customHeight="false" outlineLevel="0" collapsed="false">
      <c r="P5" s="20" t="s">
        <v>187</v>
      </c>
    </row>
    <row r="6" customFormat="false" ht="43.5" hidden="false" customHeight="true" outlineLevel="0" collapsed="false">
      <c r="A6" s="14" t="s">
        <v>188</v>
      </c>
      <c r="B6" s="14" t="s">
        <v>189</v>
      </c>
      <c r="C6" s="14" t="s">
        <v>179</v>
      </c>
      <c r="D6" s="14" t="s">
        <v>190</v>
      </c>
      <c r="E6" s="14" t="s">
        <v>43</v>
      </c>
      <c r="F6" s="14" t="s">
        <v>33</v>
      </c>
      <c r="G6" s="14" t="s">
        <v>191</v>
      </c>
      <c r="H6" s="14" t="s">
        <v>192</v>
      </c>
      <c r="I6" s="14" t="s">
        <v>193</v>
      </c>
      <c r="J6" s="14" t="s">
        <v>194</v>
      </c>
      <c r="K6" s="14" t="s">
        <v>195</v>
      </c>
      <c r="L6" s="14" t="s">
        <v>196</v>
      </c>
      <c r="M6" s="14" t="s">
        <v>197</v>
      </c>
      <c r="N6" s="14" t="s">
        <v>198</v>
      </c>
    </row>
    <row r="7" customFormat="false" ht="15" hidden="false" customHeight="false" outlineLevel="0" collapsed="false">
      <c r="A7" s="8" t="s">
        <v>35</v>
      </c>
      <c r="B7" s="8" t="s">
        <v>37</v>
      </c>
      <c r="C7" s="8" t="s">
        <v>38</v>
      </c>
      <c r="D7" s="9" t="n">
        <f aca="false">IF(COUNTIFS('Indicators Long'!$B$2:$B$421,$B$3,'Indicators Long'!$E$2:$E$421,$P7,'Indicators Long'!$G$2:$G$421,"&lt;&gt;")=0,"",SUMIFS('Indicators Long'!$G$2:$G$421,'Indicators Long'!$B$2:$B$421,$B$3,'Indicators Long'!$E$2:$E$421,$P7))</f>
        <v>26752</v>
      </c>
      <c r="E7" s="9" t="n">
        <f aca="false">IF(COUNTIFS('Indicators Long'!$B$2:$B$421,"South Carolina",'Indicators Long'!$E$2:$E$421,$P7,'Indicators Long'!$G$2:$G$421,"&lt;&gt;")=0,"",SUMIFS('Indicators Long'!$G$2:$G$421,'Indicators Long'!$B$2:$B$421,"South Carolina",'Indicators Long'!$E$2:$E$421,$P7))</f>
        <v>5282634</v>
      </c>
      <c r="F7" s="9" t="n">
        <f aca="false">IF(COUNTIFS('Indicators Long'!$B$2:$B$421,"United States",'Indicators Long'!$E$2:$E$421,$P7,'Indicators Long'!$G$2:$G$421,"&lt;&gt;")=0,"",SUMIFS('Indicators Long'!$G$2:$G$421,'Indicators Long'!$B$2:$B$421,"United States",'Indicators Long'!$E$2:$E$421,$P7))</f>
        <v>333287557</v>
      </c>
      <c r="G7" s="21" t="str">
        <f aca="false">IF(OR(D7="",E7="",H7="Not rated"),"",(D7-E7)/E7)</f>
        <v/>
      </c>
      <c r="H7" s="8" t="s">
        <v>41</v>
      </c>
      <c r="I7" s="8" t="str">
        <f aca="false">IF(H7="Not rated","Not rated",IF(OR(D7="",E7=""),"No data",IF(ABS(D7-E7)/E7&lt;Tolerance,"Similar",IF((D7&gt;E7)=(H7="Higher is better"),"Better","Worse"))))</f>
        <v>Not rated</v>
      </c>
      <c r="J7" s="8" t="str">
        <f aca="false">IF(H7="Not rated","Not rated",IF(OR(D7="",F7=""),"No data",IF(ABS(D7-F7)/F7&lt;Tolerance,"Similar",IF((D7&gt;F7)=(H7="Higher is better"),"Better","Worse"))))</f>
        <v>Not rated</v>
      </c>
      <c r="K7" s="9" t="n">
        <f aca="false">_xlfn.MINIFS('Indicators Long'!$G$2:$G$421,'Indicators Long'!$C$2:$C$421,"County",'Indicators Long'!$E$2:$E$421,$P7)</f>
        <v>24356</v>
      </c>
      <c r="L7" s="9" t="n">
        <f aca="false">_xlfn.MAXIFS('Indicators Long'!$G$2:$G$421,'Indicators Long'!$C$2:$C$421,"County",'Indicators Long'!$E$2:$E$421,$P7)</f>
        <v>547950</v>
      </c>
      <c r="M7" s="8" t="n">
        <f aca="false">IF(D7="","",1+COUNTIFS('Indicators Long'!$C$2:$C$421,"County",'Indicators Long'!$E$2:$E$421,$P7,'Indicators Long'!$G$2:$G$421,"&gt;"&amp;D7))</f>
        <v>9</v>
      </c>
      <c r="N7" s="8" t="s">
        <v>39</v>
      </c>
      <c r="P7" s="20" t="s">
        <v>36</v>
      </c>
    </row>
    <row r="8" customFormat="false" ht="15" hidden="false" customHeight="false" outlineLevel="0" collapsed="false">
      <c r="A8" s="8" t="s">
        <v>35</v>
      </c>
      <c r="B8" s="8" t="s">
        <v>67</v>
      </c>
      <c r="C8" s="8" t="s">
        <v>68</v>
      </c>
      <c r="D8" s="10" t="n">
        <f aca="false">IF(COUNTIFS('Indicators Long'!$B$2:$B$421,$B$3,'Indicators Long'!$E$2:$E$421,$P8,'Indicators Long'!$G$2:$G$421,"&lt;&gt;")=0,"",SUMIFS('Indicators Long'!$G$2:$G$421,'Indicators Long'!$B$2:$B$421,$B$3,'Indicators Long'!$E$2:$E$421,$P8))</f>
        <v>20.79</v>
      </c>
      <c r="E8" s="10" t="n">
        <f aca="false">IF(COUNTIFS('Indicators Long'!$B$2:$B$421,"South Carolina",'Indicators Long'!$E$2:$E$421,$P8,'Indicators Long'!$G$2:$G$421,"&lt;&gt;")=0,"",SUMIFS('Indicators Long'!$G$2:$G$421,'Indicators Long'!$B$2:$B$421,"South Carolina",'Indicators Long'!$E$2:$E$421,$P8))</f>
        <v>21.16</v>
      </c>
      <c r="F8" s="10" t="n">
        <f aca="false">IF(COUNTIFS('Indicators Long'!$B$2:$B$421,"United States",'Indicators Long'!$E$2:$E$421,$P8,'Indicators Long'!$G$2:$G$421,"&lt;&gt;")=0,"",SUMIFS('Indicators Long'!$G$2:$G$421,'Indicators Long'!$B$2:$B$421,"United States",'Indicators Long'!$E$2:$E$421,$P8))</f>
        <v>21.74</v>
      </c>
      <c r="G8" s="21" t="str">
        <f aca="false">IF(OR(D8="",E8="",H8="Not rated"),"",(D8-E8)/E8)</f>
        <v/>
      </c>
      <c r="H8" s="8" t="s">
        <v>41</v>
      </c>
      <c r="I8" s="8" t="str">
        <f aca="false">IF(H8="Not rated","Not rated",IF(OR(D8="",E8=""),"No data",IF(ABS(D8-E8)/E8&lt;Tolerance,"Similar",IF((D8&gt;E8)=(H8="Higher is better"),"Better","Worse"))))</f>
        <v>Not rated</v>
      </c>
      <c r="J8" s="8" t="str">
        <f aca="false">IF(H8="Not rated","Not rated",IF(OR(D8="",F8=""),"No data",IF(ABS(D8-F8)/F8&lt;Tolerance,"Similar",IF((D8&gt;F8)=(H8="Higher is better"),"Better","Worse"))))</f>
        <v>Not rated</v>
      </c>
      <c r="K8" s="10" t="n">
        <f aca="false">_xlfn.MINIFS('Indicators Long'!$G$2:$G$421,'Indicators Long'!$C$2:$C$421,"County",'Indicators Long'!$E$2:$E$421,$P8)</f>
        <v>18.3</v>
      </c>
      <c r="L8" s="10" t="n">
        <f aca="false">_xlfn.MAXIFS('Indicators Long'!$G$2:$G$421,'Indicators Long'!$C$2:$C$421,"County",'Indicators Long'!$E$2:$E$421,$P8)</f>
        <v>23.03</v>
      </c>
      <c r="M8" s="8" t="n">
        <f aca="false">IF(D8="","",1+COUNTIFS('Indicators Long'!$C$2:$C$421,"County",'Indicators Long'!$E$2:$E$421,$P8,'Indicators Long'!$G$2:$G$421,"&gt;"&amp;D8))</f>
        <v>7</v>
      </c>
      <c r="N8" s="8" t="s">
        <v>39</v>
      </c>
      <c r="P8" s="20" t="s">
        <v>66</v>
      </c>
    </row>
    <row r="9" customFormat="false" ht="15" hidden="false" customHeight="false" outlineLevel="0" collapsed="false">
      <c r="A9" s="8" t="s">
        <v>35</v>
      </c>
      <c r="B9" s="8" t="s">
        <v>70</v>
      </c>
      <c r="C9" s="8" t="s">
        <v>68</v>
      </c>
      <c r="D9" s="10" t="n">
        <f aca="false">IF(COUNTIFS('Indicators Long'!$B$2:$B$421,$B$3,'Indicators Long'!$E$2:$E$421,$P9,'Indicators Long'!$G$2:$G$421,"&lt;&gt;")=0,"",SUMIFS('Indicators Long'!$G$2:$G$421,'Indicators Long'!$B$2:$B$421,$B$3,'Indicators Long'!$E$2:$E$421,$P9))</f>
        <v>21.58</v>
      </c>
      <c r="E9" s="10" t="n">
        <f aca="false">IF(COUNTIFS('Indicators Long'!$B$2:$B$421,"South Carolina",'Indicators Long'!$E$2:$E$421,$P9,'Indicators Long'!$G$2:$G$421,"&lt;&gt;")=0,"",SUMIFS('Indicators Long'!$G$2:$G$421,'Indicators Long'!$B$2:$B$421,"South Carolina",'Indicators Long'!$E$2:$E$421,$P9))</f>
        <v>19.08</v>
      </c>
      <c r="F9" s="10" t="n">
        <f aca="false">IF(COUNTIFS('Indicators Long'!$B$2:$B$421,"United States",'Indicators Long'!$E$2:$E$421,$P9,'Indicators Long'!$G$2:$G$421,"&lt;&gt;")=0,"",SUMIFS('Indicators Long'!$G$2:$G$421,'Indicators Long'!$B$2:$B$421,"United States",'Indicators Long'!$E$2:$E$421,$P9))</f>
        <v>17.34</v>
      </c>
      <c r="G9" s="21" t="str">
        <f aca="false">IF(OR(D9="",E9="",H9="Not rated"),"",(D9-E9)/E9)</f>
        <v/>
      </c>
      <c r="H9" s="8" t="s">
        <v>41</v>
      </c>
      <c r="I9" s="8" t="str">
        <f aca="false">IF(H9="Not rated","Not rated",IF(OR(D9="",E9=""),"No data",IF(ABS(D9-E9)/E9&lt;Tolerance,"Similar",IF((D9&gt;E9)=(H9="Higher is better"),"Better","Worse"))))</f>
        <v>Not rated</v>
      </c>
      <c r="J9" s="8" t="str">
        <f aca="false">IF(H9="Not rated","Not rated",IF(OR(D9="",F9=""),"No data",IF(ABS(D9-F9)/F9&lt;Tolerance,"Similar",IF((D9&gt;F9)=(H9="Higher is better"),"Better","Worse"))))</f>
        <v>Not rated</v>
      </c>
      <c r="K9" s="10" t="n">
        <f aca="false">_xlfn.MINIFS('Indicators Long'!$G$2:$G$421,'Indicators Long'!$C$2:$C$421,"County",'Indicators Long'!$E$2:$E$421,$P9)</f>
        <v>16.46</v>
      </c>
      <c r="L9" s="10" t="n">
        <f aca="false">_xlfn.MAXIFS('Indicators Long'!$G$2:$G$421,'Indicators Long'!$C$2:$C$421,"County",'Indicators Long'!$E$2:$E$421,$P9)</f>
        <v>24.78</v>
      </c>
      <c r="M9" s="8" t="n">
        <f aca="false">IF(D9="","",1+COUNTIFS('Indicators Long'!$C$2:$C$421,"County",'Indicators Long'!$E$2:$E$421,$P9,'Indicators Long'!$G$2:$G$421,"&gt;"&amp;D9))</f>
        <v>3</v>
      </c>
      <c r="N9" s="8" t="s">
        <v>39</v>
      </c>
      <c r="P9" s="20" t="s">
        <v>69</v>
      </c>
    </row>
    <row r="10" customFormat="false" ht="15" hidden="false" customHeight="false" outlineLevel="0" collapsed="false">
      <c r="A10" s="8" t="s">
        <v>35</v>
      </c>
      <c r="B10" s="8" t="s">
        <v>72</v>
      </c>
      <c r="C10" s="8" t="s">
        <v>68</v>
      </c>
      <c r="D10" s="10" t="n">
        <f aca="false">IF(COUNTIFS('Indicators Long'!$B$2:$B$421,$B$3,'Indicators Long'!$E$2:$E$421,$P10,'Indicators Long'!$G$2:$G$421,"&lt;&gt;")=0,"",SUMIFS('Indicators Long'!$G$2:$G$421,'Indicators Long'!$B$2:$B$421,$B$3,'Indicators Long'!$E$2:$E$421,$P10))</f>
        <v>30.46</v>
      </c>
      <c r="E10" s="10" t="n">
        <f aca="false">IF(COUNTIFS('Indicators Long'!$B$2:$B$421,"South Carolina",'Indicators Long'!$E$2:$E$421,$P10,'Indicators Long'!$G$2:$G$421,"&lt;&gt;")=0,"",SUMIFS('Indicators Long'!$G$2:$G$421,'Indicators Long'!$B$2:$B$421,"South Carolina",'Indicators Long'!$E$2:$E$421,$P10))</f>
        <v>25.64</v>
      </c>
      <c r="F10" s="10" t="n">
        <f aca="false">IF(COUNTIFS('Indicators Long'!$B$2:$B$421,"United States",'Indicators Long'!$E$2:$E$421,$P10,'Indicators Long'!$G$2:$G$421,"&lt;&gt;")=0,"",SUMIFS('Indicators Long'!$G$2:$G$421,'Indicators Long'!$B$2:$B$421,"United States",'Indicators Long'!$E$2:$E$421,$P10))</f>
        <v>12.62</v>
      </c>
      <c r="G10" s="21" t="str">
        <f aca="false">IF(OR(D10="",E10="",H10="Not rated"),"",(D10-E10)/E10)</f>
        <v/>
      </c>
      <c r="H10" s="8" t="s">
        <v>41</v>
      </c>
      <c r="I10" s="8" t="str">
        <f aca="false">IF(H10="Not rated","Not rated",IF(OR(D10="",E10=""),"No data",IF(ABS(D10-E10)/E10&lt;Tolerance,"Similar",IF((D10&gt;E10)=(H10="Higher is better"),"Better","Worse"))))</f>
        <v>Not rated</v>
      </c>
      <c r="J10" s="8" t="str">
        <f aca="false">IF(H10="Not rated","Not rated",IF(OR(D10="",F10=""),"No data",IF(ABS(D10-F10)/F10&lt;Tolerance,"Similar",IF((D10&gt;F10)=(H10="Higher is better"),"Better","Worse"))))</f>
        <v>Not rated</v>
      </c>
      <c r="K10" s="10" t="n">
        <f aca="false">_xlfn.MINIFS('Indicators Long'!$G$2:$G$421,'Indicators Long'!$C$2:$C$421,"County",'Indicators Long'!$E$2:$E$421,$P10)</f>
        <v>6.95</v>
      </c>
      <c r="L10" s="10" t="n">
        <f aca="false">_xlfn.MAXIFS('Indicators Long'!$G$2:$G$421,'Indicators Long'!$C$2:$C$421,"County",'Indicators Long'!$E$2:$E$421,$P10)</f>
        <v>31.12</v>
      </c>
      <c r="M10" s="8" t="n">
        <f aca="false">IF(D10="","",1+COUNTIFS('Indicators Long'!$C$2:$C$421,"County",'Indicators Long'!$E$2:$E$421,$P10,'Indicators Long'!$G$2:$G$421,"&gt;"&amp;D10))</f>
        <v>2</v>
      </c>
      <c r="N10" s="8" t="s">
        <v>39</v>
      </c>
      <c r="P10" s="20" t="s">
        <v>71</v>
      </c>
    </row>
    <row r="11" customFormat="false" ht="15" hidden="false" customHeight="false" outlineLevel="0" collapsed="false">
      <c r="A11" s="8" t="s">
        <v>35</v>
      </c>
      <c r="B11" s="8" t="s">
        <v>74</v>
      </c>
      <c r="C11" s="8" t="s">
        <v>68</v>
      </c>
      <c r="D11" s="10" t="n">
        <f aca="false">IF(COUNTIFS('Indicators Long'!$B$2:$B$421,$B$3,'Indicators Long'!$E$2:$E$421,$P11,'Indicators Long'!$G$2:$G$421,"&lt;&gt;")=0,"",SUMIFS('Indicators Long'!$G$2:$G$421,'Indicators Long'!$B$2:$B$421,$B$3,'Indicators Long'!$E$2:$E$421,$P11))</f>
        <v>2.06</v>
      </c>
      <c r="E11" s="10" t="n">
        <f aca="false">IF(COUNTIFS('Indicators Long'!$B$2:$B$421,"South Carolina",'Indicators Long'!$E$2:$E$421,$P11,'Indicators Long'!$G$2:$G$421,"&lt;&gt;")=0,"",SUMIFS('Indicators Long'!$G$2:$G$421,'Indicators Long'!$B$2:$B$421,"South Carolina",'Indicators Long'!$E$2:$E$421,$P11))</f>
        <v>6.59</v>
      </c>
      <c r="F11" s="10" t="n">
        <f aca="false">IF(COUNTIFS('Indicators Long'!$B$2:$B$421,"United States",'Indicators Long'!$E$2:$E$421,$P11,'Indicators Long'!$G$2:$G$421,"&lt;&gt;")=0,"",SUMIFS('Indicators Long'!$G$2:$G$421,'Indicators Long'!$B$2:$B$421,"United States",'Indicators Long'!$E$2:$E$421,$P11))</f>
        <v>19.1</v>
      </c>
      <c r="G11" s="21" t="str">
        <f aca="false">IF(OR(D11="",E11="",H11="Not rated"),"",(D11-E11)/E11)</f>
        <v/>
      </c>
      <c r="H11" s="8" t="s">
        <v>41</v>
      </c>
      <c r="I11" s="8" t="str">
        <f aca="false">IF(H11="Not rated","Not rated",IF(OR(D11="",E11=""),"No data",IF(ABS(D11-E11)/E11&lt;Tolerance,"Similar",IF((D11&gt;E11)=(H11="Higher is better"),"Better","Worse"))))</f>
        <v>Not rated</v>
      </c>
      <c r="J11" s="8" t="str">
        <f aca="false">IF(H11="Not rated","Not rated",IF(OR(D11="",F11=""),"No data",IF(ABS(D11-F11)/F11&lt;Tolerance,"Similar",IF((D11&gt;F11)=(H11="Higher is better"),"Better","Worse"))))</f>
        <v>Not rated</v>
      </c>
      <c r="K11" s="10" t="n">
        <f aca="false">_xlfn.MINIFS('Indicators Long'!$G$2:$G$421,'Indicators Long'!$C$2:$C$421,"County",'Indicators Long'!$E$2:$E$421,$P11)</f>
        <v>2.06</v>
      </c>
      <c r="L11" s="10" t="n">
        <f aca="false">_xlfn.MAXIFS('Indicators Long'!$G$2:$G$421,'Indicators Long'!$C$2:$C$421,"County",'Indicators Long'!$E$2:$E$421,$P11)</f>
        <v>10.32</v>
      </c>
      <c r="M11" s="8" t="n">
        <f aca="false">IF(D11="","",1+COUNTIFS('Indicators Long'!$C$2:$C$421,"County",'Indicators Long'!$E$2:$E$421,$P11,'Indicators Long'!$G$2:$G$421,"&gt;"&amp;D11))</f>
        <v>9</v>
      </c>
      <c r="N11" s="8" t="s">
        <v>39</v>
      </c>
      <c r="P11" s="20" t="s">
        <v>73</v>
      </c>
    </row>
    <row r="12" customFormat="false" ht="15" hidden="false" customHeight="false" outlineLevel="0" collapsed="false">
      <c r="A12" s="8" t="s">
        <v>35</v>
      </c>
      <c r="B12" s="8" t="s">
        <v>76</v>
      </c>
      <c r="C12" s="8" t="s">
        <v>68</v>
      </c>
      <c r="D12" s="10" t="n">
        <f aca="false">IF(COUNTIFS('Indicators Long'!$B$2:$B$421,$B$3,'Indicators Long'!$E$2:$E$421,$P12,'Indicators Long'!$G$2:$G$421,"&lt;&gt;")=0,"",SUMIFS('Indicators Long'!$G$2:$G$421,'Indicators Long'!$B$2:$B$421,$B$3,'Indicators Long'!$E$2:$E$421,$P12))</f>
        <v>64.29</v>
      </c>
      <c r="E12" s="10" t="n">
        <f aca="false">IF(COUNTIFS('Indicators Long'!$B$2:$B$421,"South Carolina",'Indicators Long'!$E$2:$E$421,$P12,'Indicators Long'!$G$2:$G$421,"&lt;&gt;")=0,"",SUMIFS('Indicators Long'!$G$2:$G$421,'Indicators Long'!$B$2:$B$421,"South Carolina",'Indicators Long'!$E$2:$E$421,$P12))</f>
        <v>32.05</v>
      </c>
      <c r="F12" s="10" t="n">
        <f aca="false">IF(COUNTIFS('Indicators Long'!$B$2:$B$421,"United States",'Indicators Long'!$E$2:$E$421,$P12,'Indicators Long'!$G$2:$G$421,"&lt;&gt;")=0,"",SUMIFS('Indicators Long'!$G$2:$G$421,'Indicators Long'!$B$2:$B$421,"United States",'Indicators Long'!$E$2:$E$421,$P12))</f>
        <v>20</v>
      </c>
      <c r="G12" s="21" t="str">
        <f aca="false">IF(OR(D12="",E12="",H12="Not rated"),"",(D12-E12)/E12)</f>
        <v/>
      </c>
      <c r="H12" s="8" t="s">
        <v>41</v>
      </c>
      <c r="I12" s="8" t="str">
        <f aca="false">IF(H12="Not rated","Not rated",IF(OR(D12="",E12=""),"No data",IF(ABS(D12-E12)/E12&lt;Tolerance,"Similar",IF((D12&gt;E12)=(H12="Higher is better"),"Better","Worse"))))</f>
        <v>Not rated</v>
      </c>
      <c r="J12" s="8" t="str">
        <f aca="false">IF(H12="Not rated","Not rated",IF(OR(D12="",F12=""),"No data",IF(ABS(D12-F12)/F12&lt;Tolerance,"Similar",IF((D12&gt;F12)=(H12="Higher is better"),"Better","Worse"))))</f>
        <v>Not rated</v>
      </c>
      <c r="K12" s="10" t="n">
        <f aca="false">_xlfn.MINIFS('Indicators Long'!$G$2:$G$421,'Indicators Long'!$C$2:$C$421,"County",'Indicators Long'!$E$2:$E$421,$P12)</f>
        <v>11.9</v>
      </c>
      <c r="L12" s="10" t="n">
        <f aca="false">_xlfn.MAXIFS('Indicators Long'!$G$2:$G$421,'Indicators Long'!$C$2:$C$421,"County",'Indicators Long'!$E$2:$E$421,$P12)</f>
        <v>78.98</v>
      </c>
      <c r="M12" s="8" t="n">
        <f aca="false">IF(D12="","",1+COUNTIFS('Indicators Long'!$C$2:$C$421,"County",'Indicators Long'!$E$2:$E$421,$P12,'Indicators Long'!$G$2:$G$421,"&gt;"&amp;D12))</f>
        <v>3</v>
      </c>
      <c r="N12" s="8" t="s">
        <v>77</v>
      </c>
      <c r="P12" s="20" t="s">
        <v>75</v>
      </c>
    </row>
    <row r="13" customFormat="false" ht="15" hidden="false" customHeight="false" outlineLevel="0" collapsed="false">
      <c r="A13" s="8" t="s">
        <v>78</v>
      </c>
      <c r="B13" s="8" t="s">
        <v>80</v>
      </c>
      <c r="C13" s="8" t="s">
        <v>68</v>
      </c>
      <c r="D13" s="10" t="n">
        <f aca="false">IF(COUNTIFS('Indicators Long'!$B$2:$B$421,$B$3,'Indicators Long'!$E$2:$E$421,$P13,'Indicators Long'!$G$2:$G$421,"&lt;&gt;")=0,"",SUMIFS('Indicators Long'!$G$2:$G$421,'Indicators Long'!$B$2:$B$421,$B$3,'Indicators Long'!$E$2:$E$421,$P13))</f>
        <v>25.8</v>
      </c>
      <c r="E13" s="10" t="n">
        <f aca="false">IF(COUNTIFS('Indicators Long'!$B$2:$B$421,"South Carolina",'Indicators Long'!$E$2:$E$421,$P13,'Indicators Long'!$G$2:$G$421,"&lt;&gt;")=0,"",SUMIFS('Indicators Long'!$G$2:$G$421,'Indicators Long'!$B$2:$B$421,"South Carolina",'Indicators Long'!$E$2:$E$421,$P13))</f>
        <v>19.2</v>
      </c>
      <c r="F13" s="10" t="n">
        <f aca="false">IF(COUNTIFS('Indicators Long'!$B$2:$B$421,"United States",'Indicators Long'!$E$2:$E$421,$P13,'Indicators Long'!$G$2:$G$421,"&lt;&gt;")=0,"",SUMIFS('Indicators Long'!$G$2:$G$421,'Indicators Long'!$B$2:$B$421,"United States",'Indicators Long'!$E$2:$E$421,$P13))</f>
        <v>16.3</v>
      </c>
      <c r="G13" s="21" t="n">
        <f aca="false">IF(OR(D13="",E13="",H13="Not rated"),"",(D13-E13)/E13)</f>
        <v>0.34375</v>
      </c>
      <c r="H13" s="8" t="s">
        <v>83</v>
      </c>
      <c r="I13" s="8" t="str">
        <f aca="false">IF(H13="Not rated","Not rated",IF(OR(D13="",E13=""),"No data",IF(ABS(D13-E13)/E13&lt;Tolerance,"Similar",IF((D13&gt;E13)=(H13="Higher is better"),"Better","Worse"))))</f>
        <v>Worse</v>
      </c>
      <c r="J13" s="8" t="str">
        <f aca="false">IF(H13="Not rated","Not rated",IF(OR(D13="",F13=""),"No data",IF(ABS(D13-F13)/F13&lt;Tolerance,"Similar",IF((D13&gt;F13)=(H13="Higher is better"),"Better","Worse"))))</f>
        <v>Worse</v>
      </c>
      <c r="K13" s="10" t="n">
        <f aca="false">_xlfn.MINIFS('Indicators Long'!$G$2:$G$421,'Indicators Long'!$C$2:$C$421,"County",'Indicators Long'!$E$2:$E$421,$P13)</f>
        <v>13.1</v>
      </c>
      <c r="L13" s="10" t="n">
        <f aca="false">_xlfn.MAXIFS('Indicators Long'!$G$2:$G$421,'Indicators Long'!$C$2:$C$421,"County",'Indicators Long'!$E$2:$E$421,$P13)</f>
        <v>26.5</v>
      </c>
      <c r="M13" s="22" t="n">
        <f aca="false">IF(D13="","",1+COUNTIFS('Indicators Long'!$C$2:$C$421,"County",'Indicators Long'!$E$2:$E$421,$P13,'Indicators Long'!$G$2:$G$421,"&lt;"&amp;D13))</f>
        <v>9</v>
      </c>
      <c r="N13" s="8" t="s">
        <v>81</v>
      </c>
      <c r="P13" s="20" t="s">
        <v>79</v>
      </c>
    </row>
    <row r="14" customFormat="false" ht="15" hidden="false" customHeight="false" outlineLevel="0" collapsed="false">
      <c r="A14" s="8" t="s">
        <v>78</v>
      </c>
      <c r="B14" s="8" t="s">
        <v>85</v>
      </c>
      <c r="C14" s="8" t="s">
        <v>86</v>
      </c>
      <c r="D14" s="11" t="n">
        <f aca="false">IF(COUNTIFS('Indicators Long'!$B$2:$B$421,$B$3,'Indicators Long'!$E$2:$E$421,$P14,'Indicators Long'!$G$2:$G$421,"&lt;&gt;")=0,"",SUMIFS('Indicators Long'!$G$2:$G$421,'Indicators Long'!$B$2:$B$421,$B$3,'Indicators Long'!$E$2:$E$421,$P14))</f>
        <v>46461</v>
      </c>
      <c r="E14" s="11" t="n">
        <f aca="false">IF(COUNTIFS('Indicators Long'!$B$2:$B$421,"South Carolina",'Indicators Long'!$E$2:$E$421,$P14,'Indicators Long'!$G$2:$G$421,"&lt;&gt;")=0,"",SUMIFS('Indicators Long'!$G$2:$G$421,'Indicators Long'!$B$2:$B$421,"South Carolina",'Indicators Long'!$E$2:$E$421,$P14))</f>
        <v>64227</v>
      </c>
      <c r="F14" s="11" t="n">
        <f aca="false">IF(COUNTIFS('Indicators Long'!$B$2:$B$421,"United States",'Indicators Long'!$E$2:$E$421,$P14,'Indicators Long'!$G$2:$G$421,"&lt;&gt;")=0,"",SUMIFS('Indicators Long'!$G$2:$G$421,'Indicators Long'!$B$2:$B$421,"United States",'Indicators Long'!$E$2:$E$421,$P14))</f>
        <v>74755</v>
      </c>
      <c r="G14" s="21" t="n">
        <f aca="false">IF(OR(D14="",E14="",H14="Not rated"),"",(D14-E14)/E14)</f>
        <v>-0.276612639544117</v>
      </c>
      <c r="H14" s="8" t="s">
        <v>87</v>
      </c>
      <c r="I14" s="8" t="str">
        <f aca="false">IF(H14="Not rated","Not rated",IF(OR(D14="",E14=""),"No data",IF(ABS(D14-E14)/E14&lt;Tolerance,"Similar",IF((D14&gt;E14)=(H14="Higher is better"),"Better","Worse"))))</f>
        <v>Worse</v>
      </c>
      <c r="J14" s="8" t="str">
        <f aca="false">IF(H14="Not rated","Not rated",IF(OR(D14="",F14=""),"No data",IF(ABS(D14-F14)/F14&lt;Tolerance,"Similar",IF((D14&gt;F14)=(H14="Higher is better"),"Better","Worse"))))</f>
        <v>Worse</v>
      </c>
      <c r="K14" s="11" t="n">
        <f aca="false">_xlfn.MINIFS('Indicators Long'!$G$2:$G$421,'Indicators Long'!$C$2:$C$421,"County",'Indicators Long'!$E$2:$E$421,$P14)</f>
        <v>46461</v>
      </c>
      <c r="L14" s="11" t="n">
        <f aca="false">_xlfn.MAXIFS('Indicators Long'!$G$2:$G$421,'Indicators Long'!$C$2:$C$421,"County",'Indicators Long'!$E$2:$E$421,$P14)</f>
        <v>71833</v>
      </c>
      <c r="M14" s="22" t="n">
        <f aca="false">IF(D14="","",1+COUNTIFS('Indicators Long'!$C$2:$C$421,"County",'Indicators Long'!$E$2:$E$421,$P14,'Indicators Long'!$G$2:$G$421,"&gt;"&amp;D14))</f>
        <v>10</v>
      </c>
      <c r="N14" s="8" t="s">
        <v>81</v>
      </c>
      <c r="P14" s="20" t="s">
        <v>84</v>
      </c>
    </row>
    <row r="15" customFormat="false" ht="15" hidden="false" customHeight="false" outlineLevel="0" collapsed="false">
      <c r="A15" s="8" t="s">
        <v>78</v>
      </c>
      <c r="B15" s="8" t="s">
        <v>89</v>
      </c>
      <c r="C15" s="8" t="s">
        <v>68</v>
      </c>
      <c r="D15" s="10" t="n">
        <f aca="false">IF(COUNTIFS('Indicators Long'!$B$2:$B$421,$B$3,'Indicators Long'!$E$2:$E$421,$P15,'Indicators Long'!$G$2:$G$421,"&lt;&gt;")=0,"",SUMIFS('Indicators Long'!$G$2:$G$421,'Indicators Long'!$B$2:$B$421,$B$3,'Indicators Long'!$E$2:$E$421,$P15))</f>
        <v>4.71</v>
      </c>
      <c r="E15" s="10" t="n">
        <f aca="false">IF(COUNTIFS('Indicators Long'!$B$2:$B$421,"South Carolina",'Indicators Long'!$E$2:$E$421,$P15,'Indicators Long'!$G$2:$G$421,"&lt;&gt;")=0,"",SUMIFS('Indicators Long'!$G$2:$G$421,'Indicators Long'!$B$2:$B$421,"South Carolina",'Indicators Long'!$E$2:$E$421,$P15))</f>
        <v>3.24</v>
      </c>
      <c r="F15" s="10" t="n">
        <f aca="false">IF(COUNTIFS('Indicators Long'!$B$2:$B$421,"United States",'Indicators Long'!$E$2:$E$421,$P15,'Indicators Long'!$G$2:$G$421,"&lt;&gt;")=0,"",SUMIFS('Indicators Long'!$G$2:$G$421,'Indicators Long'!$B$2:$B$421,"United States",'Indicators Long'!$E$2:$E$421,$P15))</f>
        <v>3.65</v>
      </c>
      <c r="G15" s="21" t="n">
        <f aca="false">IF(OR(D15="",E15="",H15="Not rated"),"",(D15-E15)/E15)</f>
        <v>0.453703703703704</v>
      </c>
      <c r="H15" s="8" t="s">
        <v>83</v>
      </c>
      <c r="I15" s="8" t="str">
        <f aca="false">IF(H15="Not rated","Not rated",IF(OR(D15="",E15=""),"No data",IF(ABS(D15-E15)/E15&lt;Tolerance,"Similar",IF((D15&gt;E15)=(H15="Higher is better"),"Better","Worse"))))</f>
        <v>Worse</v>
      </c>
      <c r="J15" s="8" t="str">
        <f aca="false">IF(H15="Not rated","Not rated",IF(OR(D15="",F15=""),"No data",IF(ABS(D15-F15)/F15&lt;Tolerance,"Similar",IF((D15&gt;F15)=(H15="Higher is better"),"Better","Worse"))))</f>
        <v>Worse</v>
      </c>
      <c r="K15" s="10" t="n">
        <f aca="false">_xlfn.MINIFS('Indicators Long'!$G$2:$G$421,'Indicators Long'!$C$2:$C$421,"County",'Indicators Long'!$E$2:$E$421,$P15)</f>
        <v>2.8</v>
      </c>
      <c r="L15" s="10" t="n">
        <f aca="false">_xlfn.MAXIFS('Indicators Long'!$G$2:$G$421,'Indicators Long'!$C$2:$C$421,"County",'Indicators Long'!$E$2:$E$421,$P15)</f>
        <v>4.71</v>
      </c>
      <c r="M15" s="22" t="n">
        <f aca="false">IF(D15="","",1+COUNTIFS('Indicators Long'!$C$2:$C$421,"County",'Indicators Long'!$E$2:$E$421,$P15,'Indicators Long'!$G$2:$G$421,"&lt;"&amp;D15))</f>
        <v>10</v>
      </c>
      <c r="N15" s="8" t="s">
        <v>39</v>
      </c>
      <c r="P15" s="20" t="s">
        <v>88</v>
      </c>
    </row>
    <row r="16" customFormat="false" ht="15" hidden="false" customHeight="false" outlineLevel="0" collapsed="false">
      <c r="A16" s="8" t="s">
        <v>78</v>
      </c>
      <c r="B16" s="8" t="s">
        <v>92</v>
      </c>
      <c r="C16" s="8" t="s">
        <v>68</v>
      </c>
      <c r="D16" s="10" t="n">
        <f aca="false">IF(COUNTIFS('Indicators Long'!$B$2:$B$421,$B$3,'Indicators Long'!$E$2:$E$421,$P16,'Indicators Long'!$G$2:$G$421,"&lt;&gt;")=0,"",SUMIFS('Indicators Long'!$G$2:$G$421,'Indicators Long'!$B$2:$B$421,$B$3,'Indicators Long'!$E$2:$E$421,$P16))</f>
        <v>12.43</v>
      </c>
      <c r="E16" s="10" t="n">
        <f aca="false">IF(COUNTIFS('Indicators Long'!$B$2:$B$421,"South Carolina",'Indicators Long'!$E$2:$E$421,$P16,'Indicators Long'!$G$2:$G$421,"&lt;&gt;")=0,"",SUMIFS('Indicators Long'!$G$2:$G$421,'Indicators Long'!$B$2:$B$421,"South Carolina",'Indicators Long'!$E$2:$E$421,$P16))</f>
        <v>12.26</v>
      </c>
      <c r="F16" s="10" t="n">
        <f aca="false">IF(COUNTIFS('Indicators Long'!$B$2:$B$421,"United States",'Indicators Long'!$E$2:$E$421,$P16,'Indicators Long'!$G$2:$G$421,"&lt;&gt;")=0,"",SUMIFS('Indicators Long'!$G$2:$G$421,'Indicators Long'!$B$2:$B$421,"United States",'Indicators Long'!$E$2:$E$421,$P16))</f>
        <v>10.23</v>
      </c>
      <c r="G16" s="21" t="n">
        <f aca="false">IF(OR(D16="",E16="",H16="Not rated"),"",(D16-E16)/E16)</f>
        <v>0.0138662316476346</v>
      </c>
      <c r="H16" s="8" t="s">
        <v>83</v>
      </c>
      <c r="I16" s="8" t="str">
        <f aca="false">IF(H16="Not rated","Not rated",IF(OR(D16="",E16=""),"No data",IF(ABS(D16-E16)/E16&lt;Tolerance,"Similar",IF((D16&gt;E16)=(H16="Higher is better"),"Better","Worse"))))</f>
        <v>Similar</v>
      </c>
      <c r="J16" s="8" t="str">
        <f aca="false">IF(H16="Not rated","Not rated",IF(OR(D16="",F16=""),"No data",IF(ABS(D16-F16)/F16&lt;Tolerance,"Similar",IF((D16&gt;F16)=(H16="Higher is better"),"Better","Worse"))))</f>
        <v>Worse</v>
      </c>
      <c r="K16" s="10" t="n">
        <f aca="false">_xlfn.MINIFS('Indicators Long'!$G$2:$G$421,'Indicators Long'!$C$2:$C$421,"County",'Indicators Long'!$E$2:$E$421,$P16)</f>
        <v>12.18</v>
      </c>
      <c r="L16" s="10" t="n">
        <f aca="false">_xlfn.MAXIFS('Indicators Long'!$G$2:$G$421,'Indicators Long'!$C$2:$C$421,"County",'Indicators Long'!$E$2:$E$421,$P16)</f>
        <v>14.3</v>
      </c>
      <c r="M16" s="22" t="n">
        <f aca="false">IF(D16="","",1+COUNTIFS('Indicators Long'!$C$2:$C$421,"County",'Indicators Long'!$E$2:$E$421,$P16,'Indicators Long'!$G$2:$G$421,"&lt;"&amp;D16))</f>
        <v>3</v>
      </c>
      <c r="N16" s="8" t="s">
        <v>93</v>
      </c>
      <c r="P16" s="20" t="s">
        <v>91</v>
      </c>
    </row>
    <row r="17" customFormat="false" ht="15" hidden="false" customHeight="false" outlineLevel="0" collapsed="false">
      <c r="A17" s="8" t="s">
        <v>78</v>
      </c>
      <c r="B17" s="8" t="s">
        <v>96</v>
      </c>
      <c r="C17" s="8" t="s">
        <v>68</v>
      </c>
      <c r="D17" s="10" t="n">
        <f aca="false">IF(COUNTIFS('Indicators Long'!$B$2:$B$421,$B$3,'Indicators Long'!$E$2:$E$421,$P17,'Indicators Long'!$G$2:$G$421,"&lt;&gt;")=0,"",SUMIFS('Indicators Long'!$G$2:$G$421,'Indicators Long'!$B$2:$B$421,$B$3,'Indicators Long'!$E$2:$E$421,$P17))</f>
        <v>14.1</v>
      </c>
      <c r="E17" s="10" t="n">
        <f aca="false">IF(COUNTIFS('Indicators Long'!$B$2:$B$421,"South Carolina",'Indicators Long'!$E$2:$E$421,$P17,'Indicators Long'!$G$2:$G$421,"&lt;&gt;")=0,"",SUMIFS('Indicators Long'!$G$2:$G$421,'Indicators Long'!$B$2:$B$421,"South Carolina",'Indicators Long'!$E$2:$E$421,$P17))</f>
        <v>9.9</v>
      </c>
      <c r="F17" s="10" t="n">
        <f aca="false">IF(COUNTIFS('Indicators Long'!$B$2:$B$421,"United States",'Indicators Long'!$E$2:$E$421,$P17,'Indicators Long'!$G$2:$G$421,"&lt;&gt;")=0,"",SUMIFS('Indicators Long'!$G$2:$G$421,'Indicators Long'!$B$2:$B$421,"United States",'Indicators Long'!$E$2:$E$421,$P17))</f>
        <v>10.4</v>
      </c>
      <c r="G17" s="21" t="n">
        <f aca="false">IF(OR(D17="",E17="",H17="Not rated"),"",(D17-E17)/E17)</f>
        <v>0.424242424242424</v>
      </c>
      <c r="H17" s="8" t="s">
        <v>83</v>
      </c>
      <c r="I17" s="8" t="str">
        <f aca="false">IF(H17="Not rated","Not rated",IF(OR(D17="",E17=""),"No data",IF(ABS(D17-E17)/E17&lt;Tolerance,"Similar",IF((D17&gt;E17)=(H17="Higher is better"),"Better","Worse"))))</f>
        <v>Worse</v>
      </c>
      <c r="J17" s="8" t="str">
        <f aca="false">IF(H17="Not rated","Not rated",IF(OR(D17="",F17=""),"No data",IF(ABS(D17-F17)/F17&lt;Tolerance,"Similar",IF((D17&gt;F17)=(H17="Higher is better"),"Better","Worse"))))</f>
        <v>Worse</v>
      </c>
      <c r="K17" s="10" t="n">
        <f aca="false">_xlfn.MINIFS('Indicators Long'!$G$2:$G$421,'Indicators Long'!$C$2:$C$421,"County",'Indicators Long'!$E$2:$E$421,$P17)</f>
        <v>8.1</v>
      </c>
      <c r="L17" s="10" t="n">
        <f aca="false">_xlfn.MAXIFS('Indicators Long'!$G$2:$G$421,'Indicators Long'!$C$2:$C$421,"County",'Indicators Long'!$E$2:$E$421,$P17)</f>
        <v>14.1</v>
      </c>
      <c r="M17" s="22" t="n">
        <f aca="false">IF(D17="","",1+COUNTIFS('Indicators Long'!$C$2:$C$421,"County",'Indicators Long'!$E$2:$E$421,$P17,'Indicators Long'!$G$2:$G$421,"&lt;"&amp;D17))</f>
        <v>10</v>
      </c>
      <c r="N17" s="8" t="s">
        <v>93</v>
      </c>
      <c r="P17" s="20" t="s">
        <v>95</v>
      </c>
    </row>
    <row r="18" customFormat="false" ht="15" hidden="false" customHeight="false" outlineLevel="0" collapsed="false">
      <c r="A18" s="8" t="s">
        <v>78</v>
      </c>
      <c r="B18" s="8" t="s">
        <v>99</v>
      </c>
      <c r="C18" s="8" t="s">
        <v>68</v>
      </c>
      <c r="D18" s="10" t="n">
        <f aca="false">IF(COUNTIFS('Indicators Long'!$B$2:$B$421,$B$3,'Indicators Long'!$E$2:$E$421,$P18,'Indicators Long'!$G$2:$G$421,"&lt;&gt;")=0,"",SUMIFS('Indicators Long'!$G$2:$G$421,'Indicators Long'!$B$2:$B$421,$B$3,'Indicators Long'!$E$2:$E$421,$P18))</f>
        <v>9.63</v>
      </c>
      <c r="E18" s="10" t="n">
        <f aca="false">IF(COUNTIFS('Indicators Long'!$B$2:$B$421,"South Carolina",'Indicators Long'!$E$2:$E$421,$P18,'Indicators Long'!$G$2:$G$421,"&lt;&gt;")=0,"",SUMIFS('Indicators Long'!$G$2:$G$421,'Indicators Long'!$B$2:$B$421,"South Carolina",'Indicators Long'!$E$2:$E$421,$P18))</f>
        <v>12.77</v>
      </c>
      <c r="F18" s="10" t="n">
        <f aca="false">IF(COUNTIFS('Indicators Long'!$B$2:$B$421,"United States",'Indicators Long'!$E$2:$E$421,$P18,'Indicators Long'!$G$2:$G$421,"&lt;&gt;")=0,"",SUMIFS('Indicators Long'!$G$2:$G$421,'Indicators Long'!$B$2:$B$421,"United States",'Indicators Long'!$E$2:$E$421,$P18))</f>
        <v>14.49</v>
      </c>
      <c r="G18" s="21" t="n">
        <f aca="false">IF(OR(D18="",E18="",H18="Not rated"),"",(D18-E18)/E18)</f>
        <v>-0.245888801879405</v>
      </c>
      <c r="H18" s="8" t="s">
        <v>83</v>
      </c>
      <c r="I18" s="8" t="str">
        <f aca="false">IF(H18="Not rated","Not rated",IF(OR(D18="",E18=""),"No data",IF(ABS(D18-E18)/E18&lt;Tolerance,"Similar",IF((D18&gt;E18)=(H18="Higher is better"),"Better","Worse"))))</f>
        <v>Better</v>
      </c>
      <c r="J18" s="8" t="str">
        <f aca="false">IF(H18="Not rated","Not rated",IF(OR(D18="",F18=""),"No data",IF(ABS(D18-F18)/F18&lt;Tolerance,"Similar",IF((D18&gt;F18)=(H18="Higher is better"),"Better","Worse"))))</f>
        <v>Better</v>
      </c>
      <c r="K18" s="10" t="n">
        <f aca="false">_xlfn.MINIFS('Indicators Long'!$G$2:$G$421,'Indicators Long'!$C$2:$C$421,"County",'Indicators Long'!$E$2:$E$421,$P18)</f>
        <v>9.63</v>
      </c>
      <c r="L18" s="10" t="n">
        <f aca="false">_xlfn.MAXIFS('Indicators Long'!$G$2:$G$421,'Indicators Long'!$C$2:$C$421,"County",'Indicators Long'!$E$2:$E$421,$P18)</f>
        <v>14.5</v>
      </c>
      <c r="M18" s="22" t="n">
        <f aca="false">IF(D18="","",1+COUNTIFS('Indicators Long'!$C$2:$C$421,"County",'Indicators Long'!$E$2:$E$421,$P18,'Indicators Long'!$G$2:$G$421,"&lt;"&amp;D18))</f>
        <v>1</v>
      </c>
      <c r="N18" s="8" t="s">
        <v>100</v>
      </c>
      <c r="P18" s="20" t="s">
        <v>98</v>
      </c>
    </row>
    <row r="19" customFormat="false" ht="15" hidden="false" customHeight="false" outlineLevel="0" collapsed="false">
      <c r="A19" s="8" t="s">
        <v>78</v>
      </c>
      <c r="B19" s="8" t="s">
        <v>103</v>
      </c>
      <c r="C19" s="8" t="s">
        <v>68</v>
      </c>
      <c r="D19" s="10" t="n">
        <f aca="false">IF(COUNTIFS('Indicators Long'!$B$2:$B$421,$B$3,'Indicators Long'!$E$2:$E$421,$P19,'Indicators Long'!$G$2:$G$421,"&lt;&gt;")=0,"",SUMIFS('Indicators Long'!$G$2:$G$421,'Indicators Long'!$B$2:$B$421,$B$3,'Indicators Long'!$E$2:$E$421,$P19))</f>
        <v>81.57</v>
      </c>
      <c r="E19" s="10" t="n">
        <f aca="false">IF(COUNTIFS('Indicators Long'!$B$2:$B$421,"South Carolina",'Indicators Long'!$E$2:$E$421,$P19,'Indicators Long'!$G$2:$G$421,"&lt;&gt;")=0,"",SUMIFS('Indicators Long'!$G$2:$G$421,'Indicators Long'!$B$2:$B$421,"South Carolina",'Indicators Long'!$E$2:$E$421,$P19))</f>
        <v>89.33</v>
      </c>
      <c r="F19" s="10" t="n">
        <f aca="false">IF(COUNTIFS('Indicators Long'!$B$2:$B$421,"United States",'Indicators Long'!$E$2:$E$421,$P19,'Indicators Long'!$G$2:$G$421,"&lt;&gt;")=0,"",SUMIFS('Indicators Long'!$G$2:$G$421,'Indicators Long'!$B$2:$B$421,"United States",'Indicators Long'!$E$2:$E$421,$P19))</f>
        <v>89.14</v>
      </c>
      <c r="G19" s="21" t="n">
        <f aca="false">IF(OR(D19="",E19="",H19="Not rated"),"",(D19-E19)/E19)</f>
        <v>-0.0868689130191426</v>
      </c>
      <c r="H19" s="8" t="s">
        <v>87</v>
      </c>
      <c r="I19" s="8" t="str">
        <f aca="false">IF(H19="Not rated","Not rated",IF(OR(D19="",E19=""),"No data",IF(ABS(D19-E19)/E19&lt;Tolerance,"Similar",IF((D19&gt;E19)=(H19="Higher is better"),"Better","Worse"))))</f>
        <v>Worse</v>
      </c>
      <c r="J19" s="8" t="str">
        <f aca="false">IF(H19="Not rated","Not rated",IF(OR(D19="",F19=""),"No data",IF(ABS(D19-F19)/F19&lt;Tolerance,"Similar",IF((D19&gt;F19)=(H19="Higher is better"),"Better","Worse"))))</f>
        <v>Worse</v>
      </c>
      <c r="K19" s="10" t="n">
        <f aca="false">_xlfn.MINIFS('Indicators Long'!$G$2:$G$421,'Indicators Long'!$C$2:$C$421,"County",'Indicators Long'!$E$2:$E$421,$P19)</f>
        <v>81.57</v>
      </c>
      <c r="L19" s="10" t="n">
        <f aca="false">_xlfn.MAXIFS('Indicators Long'!$G$2:$G$421,'Indicators Long'!$C$2:$C$421,"County",'Indicators Long'!$E$2:$E$421,$P19)</f>
        <v>90.1</v>
      </c>
      <c r="M19" s="22" t="n">
        <f aca="false">IF(D19="","",1+COUNTIFS('Indicators Long'!$C$2:$C$421,"County",'Indicators Long'!$E$2:$E$421,$P19,'Indicators Long'!$G$2:$G$421,"&gt;"&amp;D19))</f>
        <v>10</v>
      </c>
      <c r="N19" s="8" t="s">
        <v>100</v>
      </c>
      <c r="P19" s="20" t="s">
        <v>102</v>
      </c>
    </row>
    <row r="20" customFormat="false" ht="15" hidden="false" customHeight="false" outlineLevel="0" collapsed="false">
      <c r="A20" s="8" t="s">
        <v>78</v>
      </c>
      <c r="B20" s="8" t="s">
        <v>105</v>
      </c>
      <c r="C20" s="8" t="s">
        <v>68</v>
      </c>
      <c r="D20" s="10" t="n">
        <f aca="false">IF(COUNTIFS('Indicators Long'!$B$2:$B$421,$B$3,'Indicators Long'!$E$2:$E$421,$P20,'Indicators Long'!$G$2:$G$421,"&lt;&gt;")=0,"",SUMIFS('Indicators Long'!$G$2:$G$421,'Indicators Long'!$B$2:$B$421,$B$3,'Indicators Long'!$E$2:$E$421,$P20))</f>
        <v>80.77</v>
      </c>
      <c r="E20" s="10" t="n">
        <f aca="false">IF(COUNTIFS('Indicators Long'!$B$2:$B$421,"South Carolina",'Indicators Long'!$E$2:$E$421,$P20,'Indicators Long'!$G$2:$G$421,"&lt;&gt;")=0,"",SUMIFS('Indicators Long'!$G$2:$G$421,'Indicators Long'!$B$2:$B$421,"South Carolina",'Indicators Long'!$E$2:$E$421,$P20))</f>
        <v>85.03</v>
      </c>
      <c r="F20" s="10" t="n">
        <f aca="false">IF(COUNTIFS('Indicators Long'!$B$2:$B$421,"United States",'Indicators Long'!$E$2:$E$421,$P20,'Indicators Long'!$G$2:$G$421,"&lt;&gt;")=0,"",SUMIFS('Indicators Long'!$G$2:$G$421,'Indicators Long'!$B$2:$B$421,"United States",'Indicators Long'!$E$2:$E$421,$P20))</f>
        <v>88.35</v>
      </c>
      <c r="G20" s="21" t="n">
        <f aca="false">IF(OR(D20="",E20="",H20="Not rated"),"",(D20-E20)/E20)</f>
        <v>-0.0500999647183348</v>
      </c>
      <c r="H20" s="8" t="s">
        <v>87</v>
      </c>
      <c r="I20" s="8" t="str">
        <f aca="false">IF(H20="Not rated","Not rated",IF(OR(D20="",E20=""),"No data",IF(ABS(D20-E20)/E20&lt;Tolerance,"Similar",IF((D20&gt;E20)=(H20="Higher is better"),"Better","Worse"))))</f>
        <v>Worse</v>
      </c>
      <c r="J20" s="8" t="str">
        <f aca="false">IF(H20="Not rated","Not rated",IF(OR(D20="",F20=""),"No data",IF(ABS(D20-F20)/F20&lt;Tolerance,"Similar",IF((D20&gt;F20)=(H20="Higher is better"),"Better","Worse"))))</f>
        <v>Worse</v>
      </c>
      <c r="K20" s="10" t="n">
        <f aca="false">_xlfn.MINIFS('Indicators Long'!$G$2:$G$421,'Indicators Long'!$C$2:$C$421,"County",'Indicators Long'!$E$2:$E$421,$P20)</f>
        <v>74.04</v>
      </c>
      <c r="L20" s="10" t="n">
        <f aca="false">_xlfn.MAXIFS('Indicators Long'!$G$2:$G$421,'Indicators Long'!$C$2:$C$421,"County",'Indicators Long'!$E$2:$E$421,$P20)</f>
        <v>89.9</v>
      </c>
      <c r="M20" s="22" t="n">
        <f aca="false">IF(D20="","",1+COUNTIFS('Indicators Long'!$C$2:$C$421,"County",'Indicators Long'!$E$2:$E$421,$P20,'Indicators Long'!$G$2:$G$421,"&gt;"&amp;D20))</f>
        <v>6</v>
      </c>
      <c r="N20" s="8" t="s">
        <v>100</v>
      </c>
      <c r="P20" s="20" t="s">
        <v>104</v>
      </c>
    </row>
    <row r="21" customFormat="false" ht="15" hidden="false" customHeight="false" outlineLevel="0" collapsed="false">
      <c r="A21" s="8" t="s">
        <v>106</v>
      </c>
      <c r="B21" s="8" t="s">
        <v>108</v>
      </c>
      <c r="C21" s="8" t="s">
        <v>109</v>
      </c>
      <c r="D21" s="12" t="n">
        <f aca="false">IF(COUNTIFS('Indicators Long'!$B$2:$B$421,$B$3,'Indicators Long'!$E$2:$E$421,$P21,'Indicators Long'!$G$2:$G$421,"&lt;&gt;")=0,"",SUMIFS('Indicators Long'!$G$2:$G$421,'Indicators Long'!$B$2:$B$421,$B$3,'Indicators Long'!$E$2:$E$421,$P21))</f>
        <v>3002</v>
      </c>
      <c r="E21" s="12" t="n">
        <f aca="false">IF(COUNTIFS('Indicators Long'!$B$2:$B$421,"South Carolina",'Indicators Long'!$E$2:$E$421,$P21,'Indicators Long'!$G$2:$G$421,"&lt;&gt;")=0,"",SUMIFS('Indicators Long'!$G$2:$G$421,'Indicators Long'!$B$2:$B$421,"South Carolina",'Indicators Long'!$E$2:$E$421,$P21))</f>
        <v>1485</v>
      </c>
      <c r="F21" s="12" t="n">
        <f aca="false">IF(COUNTIFS('Indicators Long'!$B$2:$B$421,"United States",'Indicators Long'!$E$2:$E$421,$P21,'Indicators Long'!$G$2:$G$421,"&lt;&gt;")=0,"",SUMIFS('Indicators Long'!$G$2:$G$421,'Indicators Long'!$B$2:$B$421,"United States",'Indicators Long'!$E$2:$E$421,$P21))</f>
        <v>1334</v>
      </c>
      <c r="G21" s="21" t="n">
        <f aca="false">IF(OR(D21="",E21="",H21="Not rated"),"",(D21-E21)/E21)</f>
        <v>1.02154882154882</v>
      </c>
      <c r="H21" s="8" t="s">
        <v>83</v>
      </c>
      <c r="I21" s="8" t="str">
        <f aca="false">IF(H21="Not rated","Not rated",IF(OR(D21="",E21=""),"No data",IF(ABS(D21-E21)/E21&lt;Tolerance,"Similar",IF((D21&gt;E21)=(H21="Higher is better"),"Better","Worse"))))</f>
        <v>Worse</v>
      </c>
      <c r="J21" s="8" t="str">
        <f aca="false">IF(H21="Not rated","Not rated",IF(OR(D21="",F21=""),"No data",IF(ABS(D21-F21)/F21&lt;Tolerance,"Similar",IF((D21&gt;F21)=(H21="Higher is better"),"Better","Worse"))))</f>
        <v>Worse</v>
      </c>
      <c r="K21" s="12" t="n">
        <f aca="false">_xlfn.MINIFS('Indicators Long'!$G$2:$G$421,'Indicators Long'!$C$2:$C$421,"County",'Indicators Long'!$E$2:$E$421,$P21)</f>
        <v>855</v>
      </c>
      <c r="L21" s="12" t="n">
        <f aca="false">_xlfn.MAXIFS('Indicators Long'!$G$2:$G$421,'Indicators Long'!$C$2:$C$421,"County",'Indicators Long'!$E$2:$E$421,$P21)</f>
        <v>3002</v>
      </c>
      <c r="M21" s="22" t="n">
        <f aca="false">IF(D21="","",1+COUNTIFS('Indicators Long'!$C$2:$C$421,"County",'Indicators Long'!$E$2:$E$421,$P21,'Indicators Long'!$G$2:$G$421,"&lt;"&amp;D21))</f>
        <v>10</v>
      </c>
      <c r="N21" s="8" t="s">
        <v>93</v>
      </c>
      <c r="P21" s="20" t="s">
        <v>107</v>
      </c>
    </row>
    <row r="22" customFormat="false" ht="15" hidden="false" customHeight="false" outlineLevel="0" collapsed="false">
      <c r="A22" s="8" t="s">
        <v>106</v>
      </c>
      <c r="B22" s="8" t="s">
        <v>112</v>
      </c>
      <c r="C22" s="8" t="s">
        <v>109</v>
      </c>
      <c r="D22" s="12" t="n">
        <f aca="false">IF(COUNTIFS('Indicators Long'!$B$2:$B$421,$B$3,'Indicators Long'!$E$2:$E$421,$P22,'Indicators Long'!$G$2:$G$421,"&lt;&gt;")=0,"",SUMIFS('Indicators Long'!$G$2:$G$421,'Indicators Long'!$B$2:$B$421,$B$3,'Indicators Long'!$E$2:$E$421,$P22))</f>
        <v>922</v>
      </c>
      <c r="E22" s="12" t="n">
        <f aca="false">IF(COUNTIFS('Indicators Long'!$B$2:$B$421,"South Carolina",'Indicators Long'!$E$2:$E$421,$P22,'Indicators Long'!$G$2:$G$421,"&lt;&gt;")=0,"",SUMIFS('Indicators Long'!$G$2:$G$421,'Indicators Long'!$B$2:$B$421,"South Carolina",'Indicators Long'!$E$2:$E$421,$P22))</f>
        <v>462</v>
      </c>
      <c r="F22" s="12" t="n">
        <f aca="false">IF(COUNTIFS('Indicators Long'!$B$2:$B$421,"United States",'Indicators Long'!$E$2:$E$421,$P22,'Indicators Long'!$G$2:$G$421,"&lt;&gt;")=0,"",SUMIFS('Indicators Long'!$G$2:$G$421,'Indicators Long'!$B$2:$B$421,"United States",'Indicators Long'!$E$2:$E$421,$P22))</f>
        <v>319</v>
      </c>
      <c r="G22" s="21" t="n">
        <f aca="false">IF(OR(D22="",E22="",H22="Not rated"),"",(D22-E22)/E22)</f>
        <v>0.995670995670996</v>
      </c>
      <c r="H22" s="8" t="s">
        <v>83</v>
      </c>
      <c r="I22" s="8" t="str">
        <f aca="false">IF(H22="Not rated","Not rated",IF(OR(D22="",E22=""),"No data",IF(ABS(D22-E22)/E22&lt;Tolerance,"Similar",IF((D22&gt;E22)=(H22="Higher is better"),"Better","Worse"))))</f>
        <v>Worse</v>
      </c>
      <c r="J22" s="8" t="str">
        <f aca="false">IF(H22="Not rated","Not rated",IF(OR(D22="",F22=""),"No data",IF(ABS(D22-F22)/F22&lt;Tolerance,"Similar",IF((D22&gt;F22)=(H22="Higher is better"),"Better","Worse"))))</f>
        <v>Worse</v>
      </c>
      <c r="K22" s="12" t="n">
        <f aca="false">_xlfn.MINIFS('Indicators Long'!$G$2:$G$421,'Indicators Long'!$C$2:$C$421,"County",'Indicators Long'!$E$2:$E$421,$P22)</f>
        <v>255</v>
      </c>
      <c r="L22" s="12" t="n">
        <f aca="false">_xlfn.MAXIFS('Indicators Long'!$G$2:$G$421,'Indicators Long'!$C$2:$C$421,"County",'Indicators Long'!$E$2:$E$421,$P22)</f>
        <v>1624</v>
      </c>
      <c r="M22" s="22" t="n">
        <f aca="false">IF(D22="","",1+COUNTIFS('Indicators Long'!$C$2:$C$421,"County",'Indicators Long'!$E$2:$E$421,$P22,'Indicators Long'!$G$2:$G$421,"&lt;"&amp;D22))</f>
        <v>7</v>
      </c>
      <c r="N22" s="8" t="s">
        <v>113</v>
      </c>
      <c r="P22" s="20" t="s">
        <v>111</v>
      </c>
    </row>
    <row r="23" customFormat="false" ht="15" hidden="false" customHeight="false" outlineLevel="0" collapsed="false">
      <c r="A23" s="8" t="s">
        <v>106</v>
      </c>
      <c r="B23" s="8" t="s">
        <v>116</v>
      </c>
      <c r="C23" s="8" t="s">
        <v>109</v>
      </c>
      <c r="D23" s="12" t="n">
        <f aca="false">IF(COUNTIFS('Indicators Long'!$B$2:$B$421,$B$3,'Indicators Long'!$E$2:$E$421,$P23,'Indicators Long'!$G$2:$G$421,"&lt;&gt;")=0,"",SUMIFS('Indicators Long'!$G$2:$G$421,'Indicators Long'!$B$2:$B$421,$B$3,'Indicators Long'!$E$2:$E$421,$P23))</f>
        <v>4459</v>
      </c>
      <c r="E23" s="12" t="n">
        <f aca="false">IF(COUNTIFS('Indicators Long'!$B$2:$B$421,"South Carolina",'Indicators Long'!$E$2:$E$421,$P23,'Indicators Long'!$G$2:$G$421,"&lt;&gt;")=0,"",SUMIFS('Indicators Long'!$G$2:$G$421,'Indicators Long'!$B$2:$B$421,"South Carolina",'Indicators Long'!$E$2:$E$421,$P23))</f>
        <v>1682</v>
      </c>
      <c r="F23" s="12" t="n">
        <f aca="false">IF(COUNTIFS('Indicators Long'!$B$2:$B$421,"United States",'Indicators Long'!$E$2:$E$421,$P23,'Indicators Long'!$G$2:$G$421,"&lt;&gt;")=0,"",SUMIFS('Indicators Long'!$G$2:$G$421,'Indicators Long'!$B$2:$B$421,"United States",'Indicators Long'!$E$2:$E$421,$P23))</f>
        <v>1361</v>
      </c>
      <c r="G23" s="21" t="n">
        <f aca="false">IF(OR(D23="",E23="",H23="Not rated"),"",(D23-E23)/E23)</f>
        <v>1.65101070154578</v>
      </c>
      <c r="H23" s="8" t="s">
        <v>83</v>
      </c>
      <c r="I23" s="8" t="str">
        <f aca="false">IF(H23="Not rated","Not rated",IF(OR(D23="",E23=""),"No data",IF(ABS(D23-E23)/E23&lt;Tolerance,"Similar",IF((D23&gt;E23)=(H23="Higher is better"),"Better","Worse"))))</f>
        <v>Worse</v>
      </c>
      <c r="J23" s="8" t="str">
        <f aca="false">IF(H23="Not rated","Not rated",IF(OR(D23="",F23=""),"No data",IF(ABS(D23-F23)/F23&lt;Tolerance,"Similar",IF((D23&gt;F23)=(H23="Higher is better"),"Better","Worse"))))</f>
        <v>Worse</v>
      </c>
      <c r="K23" s="12" t="n">
        <f aca="false">_xlfn.MINIFS('Indicators Long'!$G$2:$G$421,'Indicators Long'!$C$2:$C$421,"County",'Indicators Long'!$E$2:$E$421,$P23)</f>
        <v>1469</v>
      </c>
      <c r="L23" s="12" t="n">
        <f aca="false">_xlfn.MAXIFS('Indicators Long'!$G$2:$G$421,'Indicators Long'!$C$2:$C$421,"County",'Indicators Long'!$E$2:$E$421,$P23)</f>
        <v>12178</v>
      </c>
      <c r="M23" s="22" t="n">
        <f aca="false">IF(D23="","",1+COUNTIFS('Indicators Long'!$C$2:$C$421,"County",'Indicators Long'!$E$2:$E$421,$P23,'Indicators Long'!$G$2:$G$421,"&lt;"&amp;D23))</f>
        <v>9</v>
      </c>
      <c r="N23" s="8" t="s">
        <v>39</v>
      </c>
      <c r="P23" s="20" t="s">
        <v>115</v>
      </c>
    </row>
    <row r="24" customFormat="false" ht="15" hidden="false" customHeight="false" outlineLevel="0" collapsed="false">
      <c r="A24" s="8" t="s">
        <v>106</v>
      </c>
      <c r="B24" s="8" t="s">
        <v>119</v>
      </c>
      <c r="C24" s="8" t="s">
        <v>120</v>
      </c>
      <c r="D24" s="9" t="n">
        <f aca="false">IF(COUNTIFS('Indicators Long'!$B$2:$B$421,$B$3,'Indicators Long'!$E$2:$E$421,$P24,'Indicators Long'!$G$2:$G$421,"&lt;&gt;")=0,"",SUMIFS('Indicators Long'!$G$2:$G$421,'Indicators Long'!$B$2:$B$421,$B$3,'Indicators Long'!$E$2:$E$421,$P24))</f>
        <v>2789</v>
      </c>
      <c r="E24" s="9" t="n">
        <f aca="false">IF(COUNTIFS('Indicators Long'!$B$2:$B$421,"South Carolina",'Indicators Long'!$E$2:$E$421,$P24,'Indicators Long'!$G$2:$G$421,"&lt;&gt;")=0,"",SUMIFS('Indicators Long'!$G$2:$G$421,'Indicators Long'!$B$2:$B$421,"South Carolina",'Indicators Long'!$E$2:$E$421,$P24))</f>
        <v>2571</v>
      </c>
      <c r="F24" s="9" t="n">
        <f aca="false">IF(COUNTIFS('Indicators Long'!$B$2:$B$421,"United States",'Indicators Long'!$E$2:$E$421,$P24,'Indicators Long'!$G$2:$G$421,"&lt;&gt;")=0,"",SUMIFS('Indicators Long'!$G$2:$G$421,'Indicators Long'!$B$2:$B$421,"United States",'Indicators Long'!$E$2:$E$421,$P24))</f>
        <v>2681</v>
      </c>
      <c r="G24" s="21" t="n">
        <f aca="false">IF(OR(D24="",E24="",H24="Not rated"),"",(D24-E24)/E24)</f>
        <v>0.0847919097627382</v>
      </c>
      <c r="H24" s="8" t="s">
        <v>83</v>
      </c>
      <c r="I24" s="8" t="str">
        <f aca="false">IF(H24="Not rated","Not rated",IF(OR(D24="",E24=""),"No data",IF(ABS(D24-E24)/E24&lt;Tolerance,"Similar",IF((D24&gt;E24)=(H24="Higher is better"),"Better","Worse"))))</f>
        <v>Worse</v>
      </c>
      <c r="J24" s="8" t="str">
        <f aca="false">IF(H24="Not rated","Not rated",IF(OR(D24="",F24=""),"No data",IF(ABS(D24-F24)/F24&lt;Tolerance,"Similar",IF((D24&gt;F24)=(H24="Higher is better"),"Better","Worse"))))</f>
        <v>Similar</v>
      </c>
      <c r="K24" s="9" t="n">
        <f aca="false">_xlfn.MINIFS('Indicators Long'!$G$2:$G$421,'Indicators Long'!$C$2:$C$421,"County",'Indicators Long'!$E$2:$E$421,$P24)</f>
        <v>1888</v>
      </c>
      <c r="L24" s="9" t="n">
        <f aca="false">_xlfn.MAXIFS('Indicators Long'!$G$2:$G$421,'Indicators Long'!$C$2:$C$421,"County",'Indicators Long'!$E$2:$E$421,$P24)</f>
        <v>3201</v>
      </c>
      <c r="M24" s="22" t="n">
        <f aca="false">IF(D24="","",1+COUNTIFS('Indicators Long'!$C$2:$C$421,"County",'Indicators Long'!$E$2:$E$421,$P24,'Indicators Long'!$G$2:$G$421,"&lt;"&amp;D24))</f>
        <v>7</v>
      </c>
      <c r="N24" s="8" t="s">
        <v>93</v>
      </c>
      <c r="P24" s="20" t="s">
        <v>118</v>
      </c>
    </row>
    <row r="25" customFormat="false" ht="15" hidden="false" customHeight="false" outlineLevel="0" collapsed="false">
      <c r="A25" s="8" t="s">
        <v>106</v>
      </c>
      <c r="B25" s="8" t="s">
        <v>123</v>
      </c>
      <c r="C25" s="8" t="s">
        <v>68</v>
      </c>
      <c r="D25" s="10" t="n">
        <f aca="false">IF(COUNTIFS('Indicators Long'!$B$2:$B$421,$B$3,'Indicators Long'!$E$2:$E$421,$P25,'Indicators Long'!$G$2:$G$421,"&lt;&gt;")=0,"",SUMIFS('Indicators Long'!$G$2:$G$421,'Indicators Long'!$B$2:$B$421,$B$3,'Indicators Long'!$E$2:$E$421,$P25))</f>
        <v>54</v>
      </c>
      <c r="E25" s="10" t="n">
        <f aca="false">IF(COUNTIFS('Indicators Long'!$B$2:$B$421,"South Carolina",'Indicators Long'!$E$2:$E$421,$P25,'Indicators Long'!$G$2:$G$421,"&lt;&gt;")=0,"",SUMIFS('Indicators Long'!$G$2:$G$421,'Indicators Long'!$B$2:$B$421,"South Carolina",'Indicators Long'!$E$2:$E$421,$P25))</f>
        <v>48</v>
      </c>
      <c r="F25" s="10" t="n">
        <f aca="false">IF(COUNTIFS('Indicators Long'!$B$2:$B$421,"United States",'Indicators Long'!$E$2:$E$421,$P25,'Indicators Long'!$G$2:$G$421,"&lt;&gt;")=0,"",SUMIFS('Indicators Long'!$G$2:$G$421,'Indicators Long'!$B$2:$B$421,"United States",'Indicators Long'!$E$2:$E$421,$P25))</f>
        <v>43</v>
      </c>
      <c r="G25" s="21" t="n">
        <f aca="false">IF(OR(D25="",E25="",H25="Not rated"),"",(D25-E25)/E25)</f>
        <v>0.125</v>
      </c>
      <c r="H25" s="8" t="s">
        <v>87</v>
      </c>
      <c r="I25" s="8" t="str">
        <f aca="false">IF(H25="Not rated","Not rated",IF(OR(D25="",E25=""),"No data",IF(ABS(D25-E25)/E25&lt;Tolerance,"Similar",IF((D25&gt;E25)=(H25="Higher is better"),"Better","Worse"))))</f>
        <v>Better</v>
      </c>
      <c r="J25" s="8" t="str">
        <f aca="false">IF(H25="Not rated","Not rated",IF(OR(D25="",F25=""),"No data",IF(ABS(D25-F25)/F25&lt;Tolerance,"Similar",IF((D25&gt;F25)=(H25="Higher is better"),"Better","Worse"))))</f>
        <v>Better</v>
      </c>
      <c r="K25" s="10" t="n">
        <f aca="false">_xlfn.MINIFS('Indicators Long'!$G$2:$G$421,'Indicators Long'!$C$2:$C$421,"County",'Indicators Long'!$E$2:$E$421,$P25)</f>
        <v>47</v>
      </c>
      <c r="L25" s="10" t="n">
        <f aca="false">_xlfn.MAXIFS('Indicators Long'!$G$2:$G$421,'Indicators Long'!$C$2:$C$421,"County",'Indicators Long'!$E$2:$E$421,$P25)</f>
        <v>58</v>
      </c>
      <c r="M25" s="22" t="n">
        <f aca="false">IF(D25="","",1+COUNTIFS('Indicators Long'!$C$2:$C$421,"County",'Indicators Long'!$E$2:$E$421,$P25,'Indicators Long'!$G$2:$G$421,"&gt;"&amp;D25))</f>
        <v>3</v>
      </c>
      <c r="N25" s="8" t="s">
        <v>93</v>
      </c>
      <c r="P25" s="20" t="s">
        <v>122</v>
      </c>
    </row>
    <row r="26" customFormat="false" ht="15" hidden="false" customHeight="false" outlineLevel="0" collapsed="false">
      <c r="A26" s="8" t="s">
        <v>124</v>
      </c>
      <c r="B26" s="8" t="s">
        <v>126</v>
      </c>
      <c r="C26" s="8" t="s">
        <v>68</v>
      </c>
      <c r="D26" s="10" t="n">
        <f aca="false">IF(COUNTIFS('Indicators Long'!$B$2:$B$421,$B$3,'Indicators Long'!$E$2:$E$421,$P26,'Indicators Long'!$G$2:$G$421,"&lt;&gt;")=0,"",SUMIFS('Indicators Long'!$G$2:$G$421,'Indicators Long'!$B$2:$B$421,$B$3,'Indicators Long'!$E$2:$E$421,$P26))</f>
        <v>23.7</v>
      </c>
      <c r="E26" s="10" t="n">
        <f aca="false">IF(COUNTIFS('Indicators Long'!$B$2:$B$421,"South Carolina",'Indicators Long'!$E$2:$E$421,$P26,'Indicators Long'!$G$2:$G$421,"&lt;&gt;")=0,"",SUMIFS('Indicators Long'!$G$2:$G$421,'Indicators Long'!$B$2:$B$421,"South Carolina",'Indicators Long'!$E$2:$E$421,$P26))</f>
        <v>16.3</v>
      </c>
      <c r="F26" s="10" t="n">
        <f aca="false">IF(COUNTIFS('Indicators Long'!$B$2:$B$421,"United States",'Indicators Long'!$E$2:$E$421,$P26,'Indicators Long'!$G$2:$G$421,"&lt;&gt;")=0,"",SUMIFS('Indicators Long'!$G$2:$G$421,'Indicators Long'!$B$2:$B$421,"United States",'Indicators Long'!$E$2:$E$421,$P26))</f>
        <v>15</v>
      </c>
      <c r="G26" s="21" t="n">
        <f aca="false">IF(OR(D26="",E26="",H26="Not rated"),"",(D26-E26)/E26)</f>
        <v>0.45398773006135</v>
      </c>
      <c r="H26" s="8" t="s">
        <v>83</v>
      </c>
      <c r="I26" s="8" t="str">
        <f aca="false">IF(H26="Not rated","Not rated",IF(OR(D26="",E26=""),"No data",IF(ABS(D26-E26)/E26&lt;Tolerance,"Similar",IF((D26&gt;E26)=(H26="Higher is better"),"Better","Worse"))))</f>
        <v>Worse</v>
      </c>
      <c r="J26" s="8" t="str">
        <f aca="false">IF(H26="Not rated","Not rated",IF(OR(D26="",F26=""),"No data",IF(ABS(D26-F26)/F26&lt;Tolerance,"Similar",IF((D26&gt;F26)=(H26="Higher is better"),"Better","Worse"))))</f>
        <v>Worse</v>
      </c>
      <c r="K26" s="10" t="n">
        <f aca="false">_xlfn.MINIFS('Indicators Long'!$G$2:$G$421,'Indicators Long'!$C$2:$C$421,"County",'Indicators Long'!$E$2:$E$421,$P26)</f>
        <v>14.6</v>
      </c>
      <c r="L26" s="10" t="n">
        <f aca="false">_xlfn.MAXIFS('Indicators Long'!$G$2:$G$421,'Indicators Long'!$C$2:$C$421,"County",'Indicators Long'!$E$2:$E$421,$P26)</f>
        <v>23.7</v>
      </c>
      <c r="M26" s="22" t="n">
        <f aca="false">IF(D26="","",1+COUNTIFS('Indicators Long'!$C$2:$C$421,"County",'Indicators Long'!$E$2:$E$421,$P26,'Indicators Long'!$G$2:$G$421,"&lt;"&amp;D26))</f>
        <v>10</v>
      </c>
      <c r="N26" s="8" t="s">
        <v>93</v>
      </c>
      <c r="P26" s="20" t="s">
        <v>125</v>
      </c>
    </row>
    <row r="27" customFormat="false" ht="15" hidden="false" customHeight="false" outlineLevel="0" collapsed="false">
      <c r="A27" s="8" t="s">
        <v>124</v>
      </c>
      <c r="B27" s="8" t="s">
        <v>129</v>
      </c>
      <c r="C27" s="8" t="s">
        <v>68</v>
      </c>
      <c r="D27" s="10" t="n">
        <f aca="false">IF(COUNTIFS('Indicators Long'!$B$2:$B$421,$B$3,'Indicators Long'!$E$2:$E$421,$P27,'Indicators Long'!$G$2:$G$421,"&lt;&gt;")=0,"",SUMIFS('Indicators Long'!$G$2:$G$421,'Indicators Long'!$B$2:$B$421,$B$3,'Indicators Long'!$E$2:$E$421,$P27))</f>
        <v>33.9</v>
      </c>
      <c r="E27" s="10" t="n">
        <f aca="false">IF(COUNTIFS('Indicators Long'!$B$2:$B$421,"South Carolina",'Indicators Long'!$E$2:$E$421,$P27,'Indicators Long'!$G$2:$G$421,"&lt;&gt;")=0,"",SUMIFS('Indicators Long'!$G$2:$G$421,'Indicators Long'!$B$2:$B$421,"South Carolina",'Indicators Long'!$E$2:$E$421,$P27))</f>
        <v>24</v>
      </c>
      <c r="F27" s="10" t="n">
        <f aca="false">IF(COUNTIFS('Indicators Long'!$B$2:$B$421,"United States",'Indicators Long'!$E$2:$E$421,$P27,'Indicators Long'!$G$2:$G$421,"&lt;&gt;")=0,"",SUMIFS('Indicators Long'!$G$2:$G$421,'Indicators Long'!$B$2:$B$421,"United States",'Indicators Long'!$E$2:$E$421,$P27))</f>
        <v>22.9</v>
      </c>
      <c r="G27" s="21" t="n">
        <f aca="false">IF(OR(D27="",E27="",H27="Not rated"),"",(D27-E27)/E27)</f>
        <v>0.4125</v>
      </c>
      <c r="H27" s="8" t="s">
        <v>83</v>
      </c>
      <c r="I27" s="8" t="str">
        <f aca="false">IF(H27="Not rated","Not rated",IF(OR(D27="",E27=""),"No data",IF(ABS(D27-E27)/E27&lt;Tolerance,"Similar",IF((D27&gt;E27)=(H27="Higher is better"),"Better","Worse"))))</f>
        <v>Worse</v>
      </c>
      <c r="J27" s="8" t="str">
        <f aca="false">IF(H27="Not rated","Not rated",IF(OR(D27="",F27=""),"No data",IF(ABS(D27-F27)/F27&lt;Tolerance,"Similar",IF((D27&gt;F27)=(H27="Higher is better"),"Better","Worse"))))</f>
        <v>Worse</v>
      </c>
      <c r="K27" s="10" t="n">
        <f aca="false">_xlfn.MINIFS('Indicators Long'!$G$2:$G$421,'Indicators Long'!$C$2:$C$421,"County",'Indicators Long'!$E$2:$E$421,$P27)</f>
        <v>22.9</v>
      </c>
      <c r="L27" s="10" t="n">
        <f aca="false">_xlfn.MAXIFS('Indicators Long'!$G$2:$G$421,'Indicators Long'!$C$2:$C$421,"County",'Indicators Long'!$E$2:$E$421,$P27)</f>
        <v>33.9</v>
      </c>
      <c r="M27" s="22" t="n">
        <f aca="false">IF(D27="","",1+COUNTIFS('Indicators Long'!$C$2:$C$421,"County",'Indicators Long'!$E$2:$E$421,$P27,'Indicators Long'!$G$2:$G$421,"&lt;"&amp;D27))</f>
        <v>10</v>
      </c>
      <c r="N27" s="8" t="s">
        <v>93</v>
      </c>
      <c r="P27" s="20" t="s">
        <v>128</v>
      </c>
    </row>
    <row r="28" customFormat="false" ht="15" hidden="false" customHeight="false" outlineLevel="0" collapsed="false">
      <c r="A28" s="8" t="s">
        <v>124</v>
      </c>
      <c r="B28" s="8" t="s">
        <v>131</v>
      </c>
      <c r="C28" s="8" t="s">
        <v>68</v>
      </c>
      <c r="D28" s="10" t="n">
        <f aca="false">IF(COUNTIFS('Indicators Long'!$B$2:$B$421,$B$3,'Indicators Long'!$E$2:$E$421,$P28,'Indicators Long'!$G$2:$G$421,"&lt;&gt;")=0,"",SUMIFS('Indicators Long'!$G$2:$G$421,'Indicators Long'!$B$2:$B$421,$B$3,'Indicators Long'!$E$2:$E$421,$P28))</f>
        <v>14.19</v>
      </c>
      <c r="E28" s="10" t="n">
        <f aca="false">IF(COUNTIFS('Indicators Long'!$B$2:$B$421,"South Carolina",'Indicators Long'!$E$2:$E$421,$P28,'Indicators Long'!$G$2:$G$421,"&lt;&gt;")=0,"",SUMIFS('Indicators Long'!$G$2:$G$421,'Indicators Long'!$B$2:$B$421,"South Carolina",'Indicators Long'!$E$2:$E$421,$P28))</f>
        <v>18.13</v>
      </c>
      <c r="F28" s="10" t="n">
        <f aca="false">IF(COUNTIFS('Indicators Long'!$B$2:$B$421,"United States",'Indicators Long'!$E$2:$E$421,$P28,'Indicators Long'!$G$2:$G$421,"&lt;&gt;")=0,"",SUMIFS('Indicators Long'!$G$2:$G$421,'Indicators Long'!$B$2:$B$421,"United States",'Indicators Long'!$E$2:$E$421,$P28))</f>
        <v>18.11</v>
      </c>
      <c r="G28" s="21" t="n">
        <f aca="false">IF(OR(D28="",E28="",H28="Not rated"),"",(D28-E28)/E28)</f>
        <v>-0.217319360176503</v>
      </c>
      <c r="H28" s="8" t="s">
        <v>83</v>
      </c>
      <c r="I28" s="8" t="str">
        <f aca="false">IF(H28="Not rated","Not rated",IF(OR(D28="",E28=""),"No data",IF(ABS(D28-E28)/E28&lt;Tolerance,"Similar",IF((D28&gt;E28)=(H28="Higher is better"),"Better","Worse"))))</f>
        <v>Better</v>
      </c>
      <c r="J28" s="8" t="str">
        <f aca="false">IF(H28="Not rated","Not rated",IF(OR(D28="",F28=""),"No data",IF(ABS(D28-F28)/F28&lt;Tolerance,"Similar",IF((D28&gt;F28)=(H28="Higher is better"),"Better","Worse"))))</f>
        <v>Better</v>
      </c>
      <c r="K28" s="10" t="n">
        <f aca="false">_xlfn.MINIFS('Indicators Long'!$G$2:$G$421,'Indicators Long'!$C$2:$C$421,"County",'Indicators Long'!$E$2:$E$421,$P28)</f>
        <v>14.19</v>
      </c>
      <c r="L28" s="10" t="n">
        <f aca="false">_xlfn.MAXIFS('Indicators Long'!$G$2:$G$421,'Indicators Long'!$C$2:$C$421,"County",'Indicators Long'!$E$2:$E$421,$P28)</f>
        <v>17.49</v>
      </c>
      <c r="M28" s="22" t="n">
        <f aca="false">IF(D28="","",1+COUNTIFS('Indicators Long'!$C$2:$C$421,"County",'Indicators Long'!$E$2:$E$421,$P28,'Indicators Long'!$G$2:$G$421,"&lt;"&amp;D28))</f>
        <v>1</v>
      </c>
      <c r="N28" s="8" t="s">
        <v>93</v>
      </c>
      <c r="P28" s="20" t="s">
        <v>130</v>
      </c>
    </row>
    <row r="29" customFormat="false" ht="15" hidden="false" customHeight="false" outlineLevel="0" collapsed="false">
      <c r="A29" s="8" t="s">
        <v>124</v>
      </c>
      <c r="B29" s="8" t="s">
        <v>133</v>
      </c>
      <c r="C29" s="8" t="s">
        <v>68</v>
      </c>
      <c r="D29" s="10" t="n">
        <f aca="false">IF(COUNTIFS('Indicators Long'!$B$2:$B$421,$B$3,'Indicators Long'!$E$2:$E$421,$P29,'Indicators Long'!$G$2:$G$421,"&lt;&gt;")=0,"",SUMIFS('Indicators Long'!$G$2:$G$421,'Indicators Long'!$B$2:$B$421,$B$3,'Indicators Long'!$E$2:$E$421,$P29))</f>
        <v>36.9</v>
      </c>
      <c r="E29" s="10" t="n">
        <f aca="false">IF(COUNTIFS('Indicators Long'!$B$2:$B$421,"South Carolina",'Indicators Long'!$E$2:$E$421,$P29,'Indicators Long'!$G$2:$G$421,"&lt;&gt;")=0,"",SUMIFS('Indicators Long'!$G$2:$G$421,'Indicators Long'!$B$2:$B$421,"South Carolina",'Indicators Long'!$E$2:$E$421,$P29))</f>
        <v>34.69</v>
      </c>
      <c r="F29" s="10" t="n">
        <f aca="false">IF(COUNTIFS('Indicators Long'!$B$2:$B$421,"United States",'Indicators Long'!$E$2:$E$421,$P29,'Indicators Long'!$G$2:$G$421,"&lt;&gt;")=0,"",SUMIFS('Indicators Long'!$G$2:$G$421,'Indicators Long'!$B$2:$B$421,"United States",'Indicators Long'!$E$2:$E$421,$P29))</f>
        <v>33.01</v>
      </c>
      <c r="G29" s="21" t="n">
        <f aca="false">IF(OR(D29="",E29="",H29="Not rated"),"",(D29-E29)/E29)</f>
        <v>0.0637071202075526</v>
      </c>
      <c r="H29" s="8" t="s">
        <v>83</v>
      </c>
      <c r="I29" s="8" t="str">
        <f aca="false">IF(H29="Not rated","Not rated",IF(OR(D29="",E29=""),"No data",IF(ABS(D29-E29)/E29&lt;Tolerance,"Similar",IF((D29&gt;E29)=(H29="Higher is better"),"Better","Worse"))))</f>
        <v>Worse</v>
      </c>
      <c r="J29" s="8" t="str">
        <f aca="false">IF(H29="Not rated","Not rated",IF(OR(D29="",F29=""),"No data",IF(ABS(D29-F29)/F29&lt;Tolerance,"Similar",IF((D29&gt;F29)=(H29="Higher is better"),"Better","Worse"))))</f>
        <v>Worse</v>
      </c>
      <c r="K29" s="10" t="n">
        <f aca="false">_xlfn.MINIFS('Indicators Long'!$G$2:$G$421,'Indicators Long'!$C$2:$C$421,"County",'Indicators Long'!$E$2:$E$421,$P29)</f>
        <v>32.6</v>
      </c>
      <c r="L29" s="10" t="n">
        <f aca="false">_xlfn.MAXIFS('Indicators Long'!$G$2:$G$421,'Indicators Long'!$C$2:$C$421,"County",'Indicators Long'!$E$2:$E$421,$P29)</f>
        <v>38</v>
      </c>
      <c r="M29" s="22" t="n">
        <f aca="false">IF(D29="","",1+COUNTIFS('Indicators Long'!$C$2:$C$421,"County",'Indicators Long'!$E$2:$E$421,$P29,'Indicators Long'!$G$2:$G$421,"&lt;"&amp;D29))</f>
        <v>8</v>
      </c>
      <c r="N29" s="8" t="s">
        <v>77</v>
      </c>
      <c r="P29" s="20" t="s">
        <v>132</v>
      </c>
    </row>
    <row r="30" customFormat="false" ht="15" hidden="false" customHeight="false" outlineLevel="0" collapsed="false">
      <c r="A30" s="8" t="s">
        <v>134</v>
      </c>
      <c r="B30" s="8" t="s">
        <v>136</v>
      </c>
      <c r="C30" s="8" t="s">
        <v>137</v>
      </c>
      <c r="D30" s="9" t="n">
        <f aca="false">IF(COUNTIFS('Indicators Long'!$B$2:$B$421,$B$3,'Indicators Long'!$E$2:$E$421,$P30,'Indicators Long'!$G$2:$G$421,"&lt;&gt;")=0,"",SUMIFS('Indicators Long'!$G$2:$G$421,'Indicators Long'!$B$2:$B$421,$B$3,'Indicators Long'!$E$2:$E$421,$P30))</f>
        <v>15925.881</v>
      </c>
      <c r="E30" s="9" t="n">
        <f aca="false">IF(COUNTIFS('Indicators Long'!$B$2:$B$421,"South Carolina",'Indicators Long'!$E$2:$E$421,$P30,'Indicators Long'!$G$2:$G$421,"&lt;&gt;")=0,"",SUMIFS('Indicators Long'!$G$2:$G$421,'Indicators Long'!$B$2:$B$421,"South Carolina",'Indicators Long'!$E$2:$E$421,$P30))</f>
        <v>10317.505</v>
      </c>
      <c r="F30" s="9" t="n">
        <f aca="false">IF(COUNTIFS('Indicators Long'!$B$2:$B$421,"United States",'Indicators Long'!$E$2:$E$421,$P30,'Indicators Long'!$G$2:$G$421,"&lt;&gt;")=0,"",SUMIFS('Indicators Long'!$G$2:$G$421,'Indicators Long'!$B$2:$B$421,"United States",'Indicators Long'!$E$2:$E$421,$P30))</f>
        <v>7971.51</v>
      </c>
      <c r="G30" s="21" t="n">
        <f aca="false">IF(OR(D30="",E30="",H30="Not rated"),"",(D30-E30)/E30)</f>
        <v>0.543578704347611</v>
      </c>
      <c r="H30" s="8" t="s">
        <v>83</v>
      </c>
      <c r="I30" s="8" t="str">
        <f aca="false">IF(H30="Not rated","Not rated",IF(OR(D30="",E30=""),"No data",IF(ABS(D30-E30)/E30&lt;Tolerance,"Similar",IF((D30&gt;E30)=(H30="Higher is better"),"Better","Worse"))))</f>
        <v>Worse</v>
      </c>
      <c r="J30" s="8" t="str">
        <f aca="false">IF(H30="Not rated","Not rated",IF(OR(D30="",F30=""),"No data",IF(ABS(D30-F30)/F30&lt;Tolerance,"Similar",IF((D30&gt;F30)=(H30="Higher is better"),"Better","Worse"))))</f>
        <v>Worse</v>
      </c>
      <c r="K30" s="9" t="n">
        <f aca="false">_xlfn.MINIFS('Indicators Long'!$G$2:$G$421,'Indicators Long'!$C$2:$C$421,"County",'Indicators Long'!$E$2:$E$421,$P30)</f>
        <v>8508.56</v>
      </c>
      <c r="L30" s="9" t="n">
        <f aca="false">_xlfn.MAXIFS('Indicators Long'!$G$2:$G$421,'Indicators Long'!$C$2:$C$421,"County",'Indicators Long'!$E$2:$E$421,$P30)</f>
        <v>15925.881</v>
      </c>
      <c r="M30" s="22" t="n">
        <f aca="false">IF(D30="","",1+COUNTIFS('Indicators Long'!$C$2:$C$421,"County",'Indicators Long'!$E$2:$E$421,$P30,'Indicators Long'!$G$2:$G$421,"&lt;"&amp;D30))</f>
        <v>10</v>
      </c>
      <c r="N30" s="8" t="s">
        <v>138</v>
      </c>
      <c r="P30" s="20" t="s">
        <v>135</v>
      </c>
    </row>
    <row r="31" customFormat="false" ht="15" hidden="false" customHeight="false" outlineLevel="0" collapsed="false">
      <c r="A31" s="8" t="s">
        <v>134</v>
      </c>
      <c r="B31" s="8" t="s">
        <v>141</v>
      </c>
      <c r="C31" s="8" t="s">
        <v>142</v>
      </c>
      <c r="D31" s="13" t="n">
        <f aca="false">IF(COUNTIFS('Indicators Long'!$B$2:$B$421,$B$3,'Indicators Long'!$E$2:$E$421,$P31,'Indicators Long'!$G$2:$G$421,"&lt;&gt;")=0,"",SUMIFS('Indicators Long'!$G$2:$G$421,'Indicators Long'!$B$2:$B$421,$B$3,'Indicators Long'!$E$2:$E$421,$P31))</f>
        <v>69.942</v>
      </c>
      <c r="E31" s="13" t="n">
        <f aca="false">IF(COUNTIFS('Indicators Long'!$B$2:$B$421,"South Carolina",'Indicators Long'!$E$2:$E$421,$P31,'Indicators Long'!$G$2:$G$421,"&lt;&gt;")=0,"",SUMIFS('Indicators Long'!$G$2:$G$421,'Indicators Long'!$B$2:$B$421,"South Carolina",'Indicators Long'!$E$2:$E$421,$P31))</f>
        <v>75.232</v>
      </c>
      <c r="F31" s="13" t="n">
        <f aca="false">IF(COUNTIFS('Indicators Long'!$B$2:$B$421,"United States",'Indicators Long'!$E$2:$E$421,$P31,'Indicators Long'!$G$2:$G$421,"&lt;&gt;")=0,"",SUMIFS('Indicators Long'!$G$2:$G$421,'Indicators Long'!$B$2:$B$421,"United States",'Indicators Long'!$E$2:$E$421,$P31))</f>
        <v>77.585</v>
      </c>
      <c r="G31" s="21" t="n">
        <f aca="false">IF(OR(D31="",E31="",H31="Not rated"),"",(D31-E31)/E31)</f>
        <v>-0.0703158230540197</v>
      </c>
      <c r="H31" s="8" t="s">
        <v>87</v>
      </c>
      <c r="I31" s="8" t="str">
        <f aca="false">IF(H31="Not rated","Not rated",IF(OR(D31="",E31=""),"No data",IF(ABS(D31-E31)/E31&lt;Tolerance,"Similar",IF((D31&gt;E31)=(H31="Higher is better"),"Better","Worse"))))</f>
        <v>Worse</v>
      </c>
      <c r="J31" s="8" t="str">
        <f aca="false">IF(H31="Not rated","Not rated",IF(OR(D31="",F31=""),"No data",IF(ABS(D31-F31)/F31&lt;Tolerance,"Similar",IF((D31&gt;F31)=(H31="Higher is better"),"Better","Worse"))))</f>
        <v>Worse</v>
      </c>
      <c r="K31" s="13" t="n">
        <f aca="false">_xlfn.MINIFS('Indicators Long'!$G$2:$G$421,'Indicators Long'!$C$2:$C$421,"County",'Indicators Long'!$E$2:$E$421,$P31)</f>
        <v>69.942</v>
      </c>
      <c r="L31" s="13" t="n">
        <f aca="false">_xlfn.MAXIFS('Indicators Long'!$G$2:$G$421,'Indicators Long'!$C$2:$C$421,"County",'Indicators Long'!$E$2:$E$421,$P31)</f>
        <v>76.834</v>
      </c>
      <c r="M31" s="22" t="n">
        <f aca="false">IF(D31="","",1+COUNTIFS('Indicators Long'!$C$2:$C$421,"County",'Indicators Long'!$E$2:$E$421,$P31,'Indicators Long'!$G$2:$G$421,"&gt;"&amp;D31))</f>
        <v>10</v>
      </c>
      <c r="N31" s="8" t="s">
        <v>138</v>
      </c>
      <c r="P31" s="20" t="s">
        <v>140</v>
      </c>
    </row>
    <row r="32" customFormat="false" ht="15" hidden="false" customHeight="false" outlineLevel="0" collapsed="false">
      <c r="A32" s="8" t="s">
        <v>134</v>
      </c>
      <c r="B32" s="8" t="s">
        <v>144</v>
      </c>
      <c r="C32" s="8" t="s">
        <v>68</v>
      </c>
      <c r="D32" s="10" t="n">
        <f aca="false">IF(COUNTIFS('Indicators Long'!$B$2:$B$421,$B$3,'Indicators Long'!$E$2:$E$421,$P32,'Indicators Long'!$G$2:$G$421,"&lt;&gt;")=0,"",SUMIFS('Indicators Long'!$G$2:$G$421,'Indicators Long'!$B$2:$B$421,$B$3,'Indicators Long'!$E$2:$E$421,$P32))</f>
        <v>13.4</v>
      </c>
      <c r="E32" s="10" t="n">
        <f aca="false">IF(COUNTIFS('Indicators Long'!$B$2:$B$421,"South Carolina",'Indicators Long'!$E$2:$E$421,$P32,'Indicators Long'!$G$2:$G$421,"&lt;&gt;")=0,"",SUMIFS('Indicators Long'!$G$2:$G$421,'Indicators Long'!$B$2:$B$421,"South Carolina",'Indicators Long'!$E$2:$E$421,$P32))</f>
        <v>11.9</v>
      </c>
      <c r="F32" s="10" t="n">
        <f aca="false">IF(COUNTIFS('Indicators Long'!$B$2:$B$421,"United States",'Indicators Long'!$E$2:$E$421,$P32,'Indicators Long'!$G$2:$G$421,"&lt;&gt;")=0,"",SUMIFS('Indicators Long'!$G$2:$G$421,'Indicators Long'!$B$2:$B$421,"United States",'Indicators Long'!$E$2:$E$421,$P32))</f>
        <v>9.6</v>
      </c>
      <c r="G32" s="21" t="n">
        <f aca="false">IF(OR(D32="",E32="",H32="Not rated"),"",(D32-E32)/E32)</f>
        <v>0.126050420168067</v>
      </c>
      <c r="H32" s="8" t="s">
        <v>83</v>
      </c>
      <c r="I32" s="8" t="str">
        <f aca="false">IF(H32="Not rated","Not rated",IF(OR(D32="",E32=""),"No data",IF(ABS(D32-E32)/E32&lt;Tolerance,"Similar",IF((D32&gt;E32)=(H32="Higher is better"),"Better","Worse"))))</f>
        <v>Worse</v>
      </c>
      <c r="J32" s="8" t="str">
        <f aca="false">IF(H32="Not rated","Not rated",IF(OR(D32="",F32=""),"No data",IF(ABS(D32-F32)/F32&lt;Tolerance,"Similar",IF((D32&gt;F32)=(H32="Higher is better"),"Better","Worse"))))</f>
        <v>Worse</v>
      </c>
      <c r="K32" s="10" t="n">
        <f aca="false">_xlfn.MINIFS('Indicators Long'!$G$2:$G$421,'Indicators Long'!$C$2:$C$421,"County",'Indicators Long'!$E$2:$E$421,$P32)</f>
        <v>9.6</v>
      </c>
      <c r="L32" s="10" t="n">
        <f aca="false">_xlfn.MAXIFS('Indicators Long'!$G$2:$G$421,'Indicators Long'!$C$2:$C$421,"County",'Indicators Long'!$E$2:$E$421,$P32)</f>
        <v>13.4</v>
      </c>
      <c r="M32" s="22" t="n">
        <f aca="false">IF(D32="","",1+COUNTIFS('Indicators Long'!$C$2:$C$421,"County",'Indicators Long'!$E$2:$E$421,$P32,'Indicators Long'!$G$2:$G$421,"&lt;"&amp;D32))</f>
        <v>10</v>
      </c>
      <c r="N32" s="8" t="s">
        <v>93</v>
      </c>
      <c r="P32" s="20" t="s">
        <v>143</v>
      </c>
    </row>
    <row r="33" customFormat="false" ht="15" hidden="false" customHeight="false" outlineLevel="0" collapsed="false">
      <c r="A33" s="8" t="s">
        <v>134</v>
      </c>
      <c r="B33" s="8" t="s">
        <v>146</v>
      </c>
      <c r="C33" s="8" t="s">
        <v>68</v>
      </c>
      <c r="D33" s="10" t="n">
        <f aca="false">IF(COUNTIFS('Indicators Long'!$B$2:$B$421,$B$3,'Indicators Long'!$E$2:$E$421,$P33,'Indicators Long'!$G$2:$G$421,"&lt;&gt;")=0,"",SUMIFS('Indicators Long'!$G$2:$G$421,'Indicators Long'!$B$2:$B$421,$B$3,'Indicators Long'!$E$2:$E$421,$P33))</f>
        <v>41.1</v>
      </c>
      <c r="E33" s="10" t="n">
        <f aca="false">IF(COUNTIFS('Indicators Long'!$B$2:$B$421,"South Carolina",'Indicators Long'!$E$2:$E$421,$P33,'Indicators Long'!$G$2:$G$421,"&lt;&gt;")=0,"",SUMIFS('Indicators Long'!$G$2:$G$421,'Indicators Long'!$B$2:$B$421,"South Carolina",'Indicators Long'!$E$2:$E$421,$P33))</f>
        <v>36.4</v>
      </c>
      <c r="F33" s="10" t="n">
        <f aca="false">IF(COUNTIFS('Indicators Long'!$B$2:$B$421,"United States",'Indicators Long'!$E$2:$E$421,$P33,'Indicators Long'!$G$2:$G$421,"&lt;&gt;")=0,"",SUMIFS('Indicators Long'!$G$2:$G$421,'Indicators Long'!$B$2:$B$421,"United States",'Indicators Long'!$E$2:$E$421,$P33))</f>
        <v>34</v>
      </c>
      <c r="G33" s="21" t="n">
        <f aca="false">IF(OR(D33="",E33="",H33="Not rated"),"",(D33-E33)/E33)</f>
        <v>0.129120879120879</v>
      </c>
      <c r="H33" s="8" t="s">
        <v>83</v>
      </c>
      <c r="I33" s="8" t="str">
        <f aca="false">IF(H33="Not rated","Not rated",IF(OR(D33="",E33=""),"No data",IF(ABS(D33-E33)/E33&lt;Tolerance,"Similar",IF((D33&gt;E33)=(H33="Higher is better"),"Better","Worse"))))</f>
        <v>Worse</v>
      </c>
      <c r="J33" s="8" t="str">
        <f aca="false">IF(H33="Not rated","Not rated",IF(OR(D33="",F33=""),"No data",IF(ABS(D33-F33)/F33&lt;Tolerance,"Similar",IF((D33&gt;F33)=(H33="Higher is better"),"Better","Worse"))))</f>
        <v>Worse</v>
      </c>
      <c r="K33" s="10" t="n">
        <f aca="false">_xlfn.MINIFS('Indicators Long'!$G$2:$G$421,'Indicators Long'!$C$2:$C$421,"County",'Indicators Long'!$E$2:$E$421,$P33)</f>
        <v>33</v>
      </c>
      <c r="L33" s="10" t="n">
        <f aca="false">_xlfn.MAXIFS('Indicators Long'!$G$2:$G$421,'Indicators Long'!$C$2:$C$421,"County",'Indicators Long'!$E$2:$E$421,$P33)</f>
        <v>43.2</v>
      </c>
      <c r="M33" s="22" t="n">
        <f aca="false">IF(D33="","",1+COUNTIFS('Indicators Long'!$C$2:$C$421,"County",'Indicators Long'!$E$2:$E$421,$P33,'Indicators Long'!$G$2:$G$421,"&lt;"&amp;D33))</f>
        <v>9</v>
      </c>
      <c r="N33" s="8" t="s">
        <v>93</v>
      </c>
      <c r="P33" s="20" t="s">
        <v>145</v>
      </c>
    </row>
    <row r="34" customFormat="false" ht="15" hidden="false" customHeight="false" outlineLevel="0" collapsed="false">
      <c r="A34" s="8" t="s">
        <v>134</v>
      </c>
      <c r="B34" s="8" t="s">
        <v>148</v>
      </c>
      <c r="C34" s="8" t="s">
        <v>149</v>
      </c>
      <c r="D34" s="13" t="n">
        <f aca="false">IF(COUNTIFS('Indicators Long'!$B$2:$B$421,$B$3,'Indicators Long'!$E$2:$E$421,$P34,'Indicators Long'!$G$2:$G$421,"&lt;&gt;")=0,"",SUMIFS('Indicators Long'!$G$2:$G$421,'Indicators Long'!$B$2:$B$421,$B$3,'Indicators Long'!$E$2:$E$421,$P34))</f>
        <v>6.279</v>
      </c>
      <c r="E34" s="13" t="n">
        <f aca="false">IF(COUNTIFS('Indicators Long'!$B$2:$B$421,"South Carolina",'Indicators Long'!$E$2:$E$421,$P34,'Indicators Long'!$G$2:$G$421,"&lt;&gt;")=0,"",SUMIFS('Indicators Long'!$G$2:$G$421,'Indicators Long'!$B$2:$B$421,"South Carolina",'Indicators Long'!$E$2:$E$421,$P34))</f>
        <v>5.411</v>
      </c>
      <c r="F34" s="13" t="n">
        <f aca="false">IF(COUNTIFS('Indicators Long'!$B$2:$B$421,"United States",'Indicators Long'!$E$2:$E$421,$P34,'Indicators Long'!$G$2:$G$421,"&lt;&gt;")=0,"",SUMIFS('Indicators Long'!$G$2:$G$421,'Indicators Long'!$B$2:$B$421,"United States",'Indicators Long'!$E$2:$E$421,$P34))</f>
        <v>4.817</v>
      </c>
      <c r="G34" s="21" t="n">
        <f aca="false">IF(OR(D34="",E34="",H34="Not rated"),"",(D34-E34)/E34)</f>
        <v>0.160413971539457</v>
      </c>
      <c r="H34" s="8" t="s">
        <v>83</v>
      </c>
      <c r="I34" s="8" t="str">
        <f aca="false">IF(H34="Not rated","Not rated",IF(OR(D34="",E34=""),"No data",IF(ABS(D34-E34)/E34&lt;Tolerance,"Similar",IF((D34&gt;E34)=(H34="Higher is better"),"Better","Worse"))))</f>
        <v>Worse</v>
      </c>
      <c r="J34" s="8" t="str">
        <f aca="false">IF(H34="Not rated","Not rated",IF(OR(D34="",F34=""),"No data",IF(ABS(D34-F34)/F34&lt;Tolerance,"Similar",IF((D34&gt;F34)=(H34="Higher is better"),"Better","Worse"))))</f>
        <v>Worse</v>
      </c>
      <c r="K34" s="13" t="n">
        <f aca="false">_xlfn.MINIFS('Indicators Long'!$G$2:$G$421,'Indicators Long'!$C$2:$C$421,"County",'Indicators Long'!$E$2:$E$421,$P34)</f>
        <v>4.972</v>
      </c>
      <c r="L34" s="13" t="n">
        <f aca="false">_xlfn.MAXIFS('Indicators Long'!$G$2:$G$421,'Indicators Long'!$C$2:$C$421,"County",'Indicators Long'!$E$2:$E$421,$P34)</f>
        <v>6.279</v>
      </c>
      <c r="M34" s="22" t="n">
        <f aca="false">IF(D34="","",1+COUNTIFS('Indicators Long'!$C$2:$C$421,"County",'Indicators Long'!$E$2:$E$421,$P34,'Indicators Long'!$G$2:$G$421,"&lt;"&amp;D34))</f>
        <v>10</v>
      </c>
      <c r="N34" s="8" t="s">
        <v>93</v>
      </c>
      <c r="P34" s="20" t="s">
        <v>147</v>
      </c>
    </row>
    <row r="35" customFormat="false" ht="15" hidden="false" customHeight="false" outlineLevel="0" collapsed="false">
      <c r="A35" s="8" t="s">
        <v>134</v>
      </c>
      <c r="B35" s="8" t="s">
        <v>151</v>
      </c>
      <c r="C35" s="8" t="s">
        <v>152</v>
      </c>
      <c r="D35" s="13" t="n">
        <f aca="false">IF(COUNTIFS('Indicators Long'!$B$2:$B$421,$B$3,'Indicators Long'!$E$2:$E$421,$P35,'Indicators Long'!$G$2:$G$421,"&lt;&gt;")=0,"",SUMIFS('Indicators Long'!$G$2:$G$421,'Indicators Long'!$B$2:$B$421,$B$3,'Indicators Long'!$E$2:$E$421,$P35))</f>
        <v>38.12</v>
      </c>
      <c r="E35" s="13" t="n">
        <f aca="false">IF(COUNTIFS('Indicators Long'!$B$2:$B$421,"South Carolina",'Indicators Long'!$E$2:$E$421,$P35,'Indicators Long'!$G$2:$G$421,"&lt;&gt;")=0,"",SUMIFS('Indicators Long'!$G$2:$G$421,'Indicators Long'!$B$2:$B$421,"South Carolina",'Indicators Long'!$E$2:$E$421,$P35))</f>
        <v>32.165</v>
      </c>
      <c r="F35" s="13" t="n">
        <f aca="false">IF(COUNTIFS('Indicators Long'!$B$2:$B$421,"United States",'Indicators Long'!$E$2:$E$421,$P35,'Indicators Long'!$G$2:$G$421,"&lt;&gt;")=0,"",SUMIFS('Indicators Long'!$G$2:$G$421,'Indicators Long'!$B$2:$B$421,"United States",'Indicators Long'!$E$2:$E$421,$P35))</f>
        <v>27.195</v>
      </c>
      <c r="G35" s="21" t="n">
        <f aca="false">IF(OR(D35="",E35="",H35="Not rated"),"",(D35-E35)/E35)</f>
        <v>0.185139126379605</v>
      </c>
      <c r="H35" s="8" t="s">
        <v>83</v>
      </c>
      <c r="I35" s="8" t="str">
        <f aca="false">IF(H35="Not rated","Not rated",IF(OR(D35="",E35=""),"No data",IF(ABS(D35-E35)/E35&lt;Tolerance,"Similar",IF((D35&gt;E35)=(H35="Higher is better"),"Better","Worse"))))</f>
        <v>Worse</v>
      </c>
      <c r="J35" s="8" t="str">
        <f aca="false">IF(H35="Not rated","Not rated",IF(OR(D35="",F35=""),"No data",IF(ABS(D35-F35)/F35&lt;Tolerance,"Similar",IF((D35&gt;F35)=(H35="Higher is better"),"Better","Worse"))))</f>
        <v>Worse</v>
      </c>
      <c r="K35" s="13" t="n">
        <f aca="false">_xlfn.MINIFS('Indicators Long'!$G$2:$G$421,'Indicators Long'!$C$2:$C$421,"County",'Indicators Long'!$E$2:$E$421,$P35)</f>
        <v>17.578</v>
      </c>
      <c r="L35" s="13" t="n">
        <f aca="false">_xlfn.MAXIFS('Indicators Long'!$G$2:$G$421,'Indicators Long'!$C$2:$C$421,"County",'Indicators Long'!$E$2:$E$421,$P35)</f>
        <v>39.866</v>
      </c>
      <c r="M35" s="22" t="n">
        <f aca="false">IF(D35="","",1+COUNTIFS('Indicators Long'!$C$2:$C$421,"County",'Indicators Long'!$E$2:$E$421,$P35,'Indicators Long'!$G$2:$G$421,"&lt;"&amp;D35))</f>
        <v>8</v>
      </c>
      <c r="N35" s="8" t="s">
        <v>138</v>
      </c>
      <c r="P35" s="20" t="s">
        <v>150</v>
      </c>
    </row>
    <row r="36" customFormat="false" ht="15" hidden="false" customHeight="false" outlineLevel="0" collapsed="false">
      <c r="A36" s="8" t="s">
        <v>134</v>
      </c>
      <c r="B36" s="8" t="s">
        <v>154</v>
      </c>
      <c r="C36" s="8" t="s">
        <v>152</v>
      </c>
      <c r="D36" s="13" t="n">
        <f aca="false">IF(COUNTIFS('Indicators Long'!$B$2:$B$421,$B$3,'Indicators Long'!$E$2:$E$421,$P36,'Indicators Long'!$G$2:$G$421,"&lt;&gt;")=0,"",SUMIFS('Indicators Long'!$G$2:$G$421,'Indicators Long'!$B$2:$B$421,$B$3,'Indicators Long'!$E$2:$E$421,$P36))</f>
        <v>17.052</v>
      </c>
      <c r="E36" s="13" t="n">
        <f aca="false">IF(COUNTIFS('Indicators Long'!$B$2:$B$421,"South Carolina",'Indicators Long'!$E$2:$E$421,$P36,'Indicators Long'!$G$2:$G$421,"&lt;&gt;")=0,"",SUMIFS('Indicators Long'!$G$2:$G$421,'Indicators Long'!$B$2:$B$421,"South Carolina",'Indicators Long'!$E$2:$E$421,$P36))</f>
        <v>15.857</v>
      </c>
      <c r="F36" s="13" t="n">
        <f aca="false">IF(COUNTIFS('Indicators Long'!$B$2:$B$421,"United States",'Indicators Long'!$E$2:$E$421,$P36,'Indicators Long'!$G$2:$G$421,"&lt;&gt;")=0,"",SUMIFS('Indicators Long'!$G$2:$G$421,'Indicators Long'!$B$2:$B$421,"United States",'Indicators Long'!$E$2:$E$421,$P36))</f>
        <v>13.942</v>
      </c>
      <c r="G36" s="21" t="n">
        <f aca="false">IF(OR(D36="",E36="",H36="Not rated"),"",(D36-E36)/E36)</f>
        <v>0.0753610392886423</v>
      </c>
      <c r="H36" s="8" t="s">
        <v>83</v>
      </c>
      <c r="I36" s="8" t="str">
        <f aca="false">IF(H36="Not rated","Not rated",IF(OR(D36="",E36=""),"No data",IF(ABS(D36-E36)/E36&lt;Tolerance,"Similar",IF((D36&gt;E36)=(H36="Higher is better"),"Better","Worse"))))</f>
        <v>Worse</v>
      </c>
      <c r="J36" s="8" t="str">
        <f aca="false">IF(H36="Not rated","Not rated",IF(OR(D36="",F36=""),"No data",IF(ABS(D36-F36)/F36&lt;Tolerance,"Similar",IF((D36&gt;F36)=(H36="Higher is better"),"Better","Worse"))))</f>
        <v>Worse</v>
      </c>
      <c r="K36" s="13" t="n">
        <f aca="false">_xlfn.MINIFS('Indicators Long'!$G$2:$G$421,'Indicators Long'!$C$2:$C$421,"County",'Indicators Long'!$E$2:$E$421,$P36)</f>
        <v>16.38</v>
      </c>
      <c r="L36" s="13" t="n">
        <f aca="false">_xlfn.MAXIFS('Indicators Long'!$G$2:$G$421,'Indicators Long'!$C$2:$C$421,"County",'Indicators Long'!$E$2:$E$421,$P36)</f>
        <v>24.531</v>
      </c>
      <c r="M36" s="22" t="n">
        <f aca="false">IF(D36="","",1+COUNTIFS('Indicators Long'!$C$2:$C$421,"County",'Indicators Long'!$E$2:$E$421,$P36,'Indicators Long'!$G$2:$G$421,"&lt;"&amp;D36))</f>
        <v>3</v>
      </c>
      <c r="N36" s="8" t="s">
        <v>155</v>
      </c>
      <c r="P36" s="20" t="s">
        <v>153</v>
      </c>
    </row>
    <row r="37" customFormat="false" ht="15" hidden="false" customHeight="false" outlineLevel="0" collapsed="false">
      <c r="A37" s="8" t="s">
        <v>156</v>
      </c>
      <c r="B37" s="8" t="s">
        <v>158</v>
      </c>
      <c r="C37" s="8" t="s">
        <v>68</v>
      </c>
      <c r="D37" s="10" t="n">
        <f aca="false">IF(COUNTIFS('Indicators Long'!$B$2:$B$421,$B$3,'Indicators Long'!$E$2:$E$421,$P37,'Indicators Long'!$G$2:$G$421,"&lt;&gt;")=0,"",SUMIFS('Indicators Long'!$G$2:$G$421,'Indicators Long'!$B$2:$B$421,$B$3,'Indicators Long'!$E$2:$E$421,$P37))</f>
        <v>12.46</v>
      </c>
      <c r="E37" s="10" t="n">
        <f aca="false">IF(COUNTIFS('Indicators Long'!$B$2:$B$421,"South Carolina",'Indicators Long'!$E$2:$E$421,$P37,'Indicators Long'!$G$2:$G$421,"&lt;&gt;")=0,"",SUMIFS('Indicators Long'!$G$2:$G$421,'Indicators Long'!$B$2:$B$421,"South Carolina",'Indicators Long'!$E$2:$E$421,$P37))</f>
        <v>9.78</v>
      </c>
      <c r="F37" s="10" t="n">
        <f aca="false">IF(COUNTIFS('Indicators Long'!$B$2:$B$421,"United States",'Indicators Long'!$E$2:$E$421,$P37,'Indicators Long'!$G$2:$G$421,"&lt;&gt;")=0,"",SUMIFS('Indicators Long'!$G$2:$G$421,'Indicators Long'!$B$2:$B$421,"United States",'Indicators Long'!$E$2:$E$421,$P37))</f>
        <v>8.34</v>
      </c>
      <c r="G37" s="21" t="n">
        <f aca="false">IF(OR(D37="",E37="",H37="Not rated"),"",(D37-E37)/E37)</f>
        <v>0.274028629856851</v>
      </c>
      <c r="H37" s="8" t="s">
        <v>83</v>
      </c>
      <c r="I37" s="8" t="str">
        <f aca="false">IF(H37="Not rated","Not rated",IF(OR(D37="",E37=""),"No data",IF(ABS(D37-E37)/E37&lt;Tolerance,"Similar",IF((D37&gt;E37)=(H37="Higher is better"),"Better","Worse"))))</f>
        <v>Worse</v>
      </c>
      <c r="J37" s="8" t="str">
        <f aca="false">IF(H37="Not rated","Not rated",IF(OR(D37="",F37=""),"No data",IF(ABS(D37-F37)/F37&lt;Tolerance,"Similar",IF((D37&gt;F37)=(H37="Higher is better"),"Better","Worse"))))</f>
        <v>Worse</v>
      </c>
      <c r="K37" s="10" t="n">
        <f aca="false">_xlfn.MINIFS('Indicators Long'!$G$2:$G$421,'Indicators Long'!$C$2:$C$421,"County",'Indicators Long'!$E$2:$E$421,$P37)</f>
        <v>8.01</v>
      </c>
      <c r="L37" s="10" t="n">
        <f aca="false">_xlfn.MAXIFS('Indicators Long'!$G$2:$G$421,'Indicators Long'!$C$2:$C$421,"County",'Indicators Long'!$E$2:$E$421,$P37)</f>
        <v>12.46</v>
      </c>
      <c r="M37" s="22" t="n">
        <f aca="false">IF(D37="","",1+COUNTIFS('Indicators Long'!$C$2:$C$421,"County",'Indicators Long'!$E$2:$E$421,$P37,'Indicators Long'!$G$2:$G$421,"&lt;"&amp;D37))</f>
        <v>10</v>
      </c>
      <c r="N37" s="8" t="s">
        <v>159</v>
      </c>
      <c r="P37" s="20" t="s">
        <v>157</v>
      </c>
    </row>
    <row r="38" customFormat="false" ht="15" hidden="false" customHeight="false" outlineLevel="0" collapsed="false">
      <c r="A38" s="8" t="s">
        <v>156</v>
      </c>
      <c r="B38" s="8" t="s">
        <v>162</v>
      </c>
      <c r="C38" s="8" t="s">
        <v>163</v>
      </c>
      <c r="D38" s="13" t="str">
        <f aca="false">IF(COUNTIFS('Indicators Long'!$B$2:$B$421,$B$3,'Indicators Long'!$E$2:$E$421,$P38,'Indicators Long'!$G$2:$G$421,"&lt;&gt;")=0,"",SUMIFS('Indicators Long'!$G$2:$G$421,'Indicators Long'!$B$2:$B$421,$B$3,'Indicators Long'!$E$2:$E$421,$P38))</f>
        <v/>
      </c>
      <c r="E38" s="13" t="n">
        <f aca="false">IF(COUNTIFS('Indicators Long'!$B$2:$B$421,"South Carolina",'Indicators Long'!$E$2:$E$421,$P38,'Indicators Long'!$G$2:$G$421,"&lt;&gt;")=0,"",SUMIFS('Indicators Long'!$G$2:$G$421,'Indicators Long'!$B$2:$B$421,"South Carolina",'Indicators Long'!$E$2:$E$421,$P38))</f>
        <v>6.913</v>
      </c>
      <c r="F38" s="13" t="n">
        <f aca="false">IF(COUNTIFS('Indicators Long'!$B$2:$B$421,"United States",'Indicators Long'!$E$2:$E$421,$P38,'Indicators Long'!$G$2:$G$421,"&lt;&gt;")=0,"",SUMIFS('Indicators Long'!$G$2:$G$421,'Indicators Long'!$B$2:$B$421,"United States",'Indicators Long'!$E$2:$E$421,$P38))</f>
        <v>5.671</v>
      </c>
      <c r="G38" s="21" t="str">
        <f aca="false">IF(OR(D38="",E38="",H38="Not rated"),"",(D38-E38)/E38)</f>
        <v/>
      </c>
      <c r="H38" s="8" t="s">
        <v>83</v>
      </c>
      <c r="I38" s="8" t="str">
        <f aca="false">IF(H38="Not rated","Not rated",IF(OR(D38="",E38=""),"No data",IF(ABS(D38-E38)/E38&lt;Tolerance,"Similar",IF((D38&gt;E38)=(H38="Higher is better"),"Better","Worse"))))</f>
        <v>No data</v>
      </c>
      <c r="J38" s="8" t="str">
        <f aca="false">IF(H38="Not rated","Not rated",IF(OR(D38="",F38=""),"No data",IF(ABS(D38-F38)/F38&lt;Tolerance,"Similar",IF((D38&gt;F38)=(H38="Higher is better"),"Better","Worse"))))</f>
        <v>No data</v>
      </c>
      <c r="K38" s="13" t="n">
        <f aca="false">_xlfn.MINIFS('Indicators Long'!$G$2:$G$421,'Indicators Long'!$C$2:$C$421,"County",'Indicators Long'!$E$2:$E$421,$P38)</f>
        <v>5.36</v>
      </c>
      <c r="L38" s="13" t="n">
        <f aca="false">_xlfn.MAXIFS('Indicators Long'!$G$2:$G$421,'Indicators Long'!$C$2:$C$421,"County",'Indicators Long'!$E$2:$E$421,$P38)</f>
        <v>8.868</v>
      </c>
      <c r="M38" s="22" t="str">
        <f aca="false">IF(D38="","",1+COUNTIFS('Indicators Long'!$C$2:$C$421,"County",'Indicators Long'!$E$2:$E$421,$P38,'Indicators Long'!$G$2:$G$421,"&lt;"&amp;D38))</f>
        <v/>
      </c>
      <c r="N38" s="8" t="s">
        <v>164</v>
      </c>
      <c r="P38" s="20" t="s">
        <v>161</v>
      </c>
    </row>
    <row r="39" customFormat="false" ht="15" hidden="false" customHeight="false" outlineLevel="0" collapsed="false">
      <c r="A39" s="8" t="s">
        <v>156</v>
      </c>
      <c r="B39" s="8" t="s">
        <v>167</v>
      </c>
      <c r="C39" s="8" t="s">
        <v>168</v>
      </c>
      <c r="D39" s="13" t="n">
        <f aca="false">IF(COUNTIFS('Indicators Long'!$B$2:$B$421,$B$3,'Indicators Long'!$E$2:$E$421,$P39,'Indicators Long'!$G$2:$G$421,"&lt;&gt;")=0,"",SUMIFS('Indicators Long'!$G$2:$G$421,'Indicators Long'!$B$2:$B$421,$B$3,'Indicators Long'!$E$2:$E$421,$P39))</f>
        <v>34.443</v>
      </c>
      <c r="E39" s="13" t="n">
        <f aca="false">IF(COUNTIFS('Indicators Long'!$B$2:$B$421,"South Carolina",'Indicators Long'!$E$2:$E$421,$P39,'Indicators Long'!$G$2:$G$421,"&lt;&gt;")=0,"",SUMIFS('Indicators Long'!$G$2:$G$421,'Indicators Long'!$B$2:$B$421,"South Carolina",'Indicators Long'!$E$2:$E$421,$P39))</f>
        <v>20.496</v>
      </c>
      <c r="F39" s="13" t="n">
        <f aca="false">IF(COUNTIFS('Indicators Long'!$B$2:$B$421,"United States",'Indicators Long'!$E$2:$E$421,$P39,'Indicators Long'!$G$2:$G$421,"&lt;&gt;")=0,"",SUMIFS('Indicators Long'!$G$2:$G$421,'Indicators Long'!$B$2:$B$421,"United States",'Indicators Long'!$E$2:$E$421,$P39))</f>
        <v>16.58</v>
      </c>
      <c r="G39" s="21" t="n">
        <f aca="false">IF(OR(D39="",E39="",H39="Not rated"),"",(D39-E39)/E39)</f>
        <v>0.680474238875878</v>
      </c>
      <c r="H39" s="8" t="s">
        <v>83</v>
      </c>
      <c r="I39" s="8" t="str">
        <f aca="false">IF(H39="Not rated","Not rated",IF(OR(D39="",E39=""),"No data",IF(ABS(D39-E39)/E39&lt;Tolerance,"Similar",IF((D39&gt;E39)=(H39="Higher is better"),"Better","Worse"))))</f>
        <v>Worse</v>
      </c>
      <c r="J39" s="8" t="str">
        <f aca="false">IF(H39="Not rated","Not rated",IF(OR(D39="",F39=""),"No data",IF(ABS(D39-F39)/F39&lt;Tolerance,"Similar",IF((D39&gt;F39)=(H39="Higher is better"),"Better","Worse"))))</f>
        <v>Worse</v>
      </c>
      <c r="K39" s="13" t="n">
        <f aca="false">_xlfn.MINIFS('Indicators Long'!$G$2:$G$421,'Indicators Long'!$C$2:$C$421,"County",'Indicators Long'!$E$2:$E$421,$P39)</f>
        <v>14.039</v>
      </c>
      <c r="L39" s="13" t="n">
        <f aca="false">_xlfn.MAXIFS('Indicators Long'!$G$2:$G$421,'Indicators Long'!$C$2:$C$421,"County",'Indicators Long'!$E$2:$E$421,$P39)</f>
        <v>34.443</v>
      </c>
      <c r="M39" s="22" t="n">
        <f aca="false">IF(D39="","",1+COUNTIFS('Indicators Long'!$C$2:$C$421,"County",'Indicators Long'!$E$2:$E$421,$P39,'Indicators Long'!$G$2:$G$421,"&lt;"&amp;D39))</f>
        <v>10</v>
      </c>
      <c r="N39" s="8" t="s">
        <v>159</v>
      </c>
      <c r="P39" s="20" t="s">
        <v>166</v>
      </c>
    </row>
    <row r="40" customFormat="false" ht="15" hidden="false" customHeight="false" outlineLevel="0" collapsed="false">
      <c r="A40" s="8" t="s">
        <v>156</v>
      </c>
      <c r="B40" s="8" t="s">
        <v>170</v>
      </c>
      <c r="C40" s="8" t="s">
        <v>171</v>
      </c>
      <c r="D40" s="13" t="n">
        <f aca="false">IF(COUNTIFS('Indicators Long'!$B$2:$B$421,$B$3,'Indicators Long'!$E$2:$E$421,$P40,'Indicators Long'!$G$2:$G$421,"&lt;&gt;")=0,"",SUMIFS('Indicators Long'!$G$2:$G$421,'Indicators Long'!$B$2:$B$421,$B$3,'Indicators Long'!$E$2:$E$421,$P40))</f>
        <v>111.297</v>
      </c>
      <c r="E40" s="13" t="n">
        <f aca="false">IF(COUNTIFS('Indicators Long'!$B$2:$B$421,"South Carolina",'Indicators Long'!$E$2:$E$421,$P40,'Indicators Long'!$G$2:$G$421,"&lt;&gt;")=0,"",SUMIFS('Indicators Long'!$G$2:$G$421,'Indicators Long'!$B$2:$B$421,"South Carolina",'Indicators Long'!$E$2:$E$421,$P40))</f>
        <v>66.018</v>
      </c>
      <c r="F40" s="13" t="n">
        <f aca="false">IF(COUNTIFS('Indicators Long'!$B$2:$B$421,"United States",'Indicators Long'!$E$2:$E$421,$P40,'Indicators Long'!$G$2:$G$421,"&lt;&gt;")=0,"",SUMIFS('Indicators Long'!$G$2:$G$421,'Indicators Long'!$B$2:$B$421,"United States",'Indicators Long'!$E$2:$E$421,$P40))</f>
        <v>50.646</v>
      </c>
      <c r="G40" s="21" t="n">
        <f aca="false">IF(OR(D40="",E40="",H40="Not rated"),"",(D40-E40)/E40)</f>
        <v>0.685858402253931</v>
      </c>
      <c r="H40" s="8" t="s">
        <v>83</v>
      </c>
      <c r="I40" s="8" t="str">
        <f aca="false">IF(H40="Not rated","Not rated",IF(OR(D40="",E40=""),"No data",IF(ABS(D40-E40)/E40&lt;Tolerance,"Similar",IF((D40&gt;E40)=(H40="Higher is better"),"Better","Worse"))))</f>
        <v>Worse</v>
      </c>
      <c r="J40" s="8" t="str">
        <f aca="false">IF(H40="Not rated","Not rated",IF(OR(D40="",F40=""),"No data",IF(ABS(D40-F40)/F40&lt;Tolerance,"Similar",IF((D40&gt;F40)=(H40="Higher is better"),"Better","Worse"))))</f>
        <v>Worse</v>
      </c>
      <c r="K40" s="13" t="n">
        <f aca="false">_xlfn.MINIFS('Indicators Long'!$G$2:$G$421,'Indicators Long'!$C$2:$C$421,"County",'Indicators Long'!$E$2:$E$421,$P40)</f>
        <v>45.447</v>
      </c>
      <c r="L40" s="13" t="n">
        <f aca="false">_xlfn.MAXIFS('Indicators Long'!$G$2:$G$421,'Indicators Long'!$C$2:$C$421,"County",'Indicators Long'!$E$2:$E$421,$P40)</f>
        <v>111.297</v>
      </c>
      <c r="M40" s="22" t="n">
        <f aca="false">IF(D40="","",1+COUNTIFS('Indicators Long'!$C$2:$C$421,"County",'Indicators Long'!$E$2:$E$421,$P40,'Indicators Long'!$G$2:$G$421,"&lt;"&amp;D40))</f>
        <v>10</v>
      </c>
      <c r="N40" s="8" t="s">
        <v>172</v>
      </c>
      <c r="P40" s="20" t="s">
        <v>169</v>
      </c>
    </row>
    <row r="41" customFormat="false" ht="15" hidden="false" customHeight="false" outlineLevel="0" collapsed="false">
      <c r="A41" s="8" t="s">
        <v>156</v>
      </c>
      <c r="B41" s="8" t="s">
        <v>174</v>
      </c>
      <c r="C41" s="8" t="s">
        <v>68</v>
      </c>
      <c r="D41" s="10" t="n">
        <f aca="false">IF(COUNTIFS('Indicators Long'!$B$2:$B$421,$B$3,'Indicators Long'!$E$2:$E$421,$P41,'Indicators Long'!$G$2:$G$421,"&lt;&gt;")=0,"",SUMIFS('Indicators Long'!$G$2:$G$421,'Indicators Long'!$B$2:$B$421,$B$3,'Indicators Long'!$E$2:$E$421,$P41))</f>
        <v>4.38</v>
      </c>
      <c r="E41" s="10" t="n">
        <f aca="false">IF(COUNTIFS('Indicators Long'!$B$2:$B$421,"South Carolina",'Indicators Long'!$E$2:$E$421,$P41,'Indicators Long'!$G$2:$G$421,"&lt;&gt;")=0,"",SUMIFS('Indicators Long'!$G$2:$G$421,'Indicators Long'!$B$2:$B$421,"South Carolina",'Indicators Long'!$E$2:$E$421,$P41))</f>
        <v>5.33</v>
      </c>
      <c r="F41" s="10" t="n">
        <f aca="false">IF(COUNTIFS('Indicators Long'!$B$2:$B$421,"United States",'Indicators Long'!$E$2:$E$421,$P41,'Indicators Long'!$G$2:$G$421,"&lt;&gt;")=0,"",SUMIFS('Indicators Long'!$G$2:$G$421,'Indicators Long'!$B$2:$B$421,"United States",'Indicators Long'!$E$2:$E$421,$P41))</f>
        <v>5.32</v>
      </c>
      <c r="G41" s="21" t="n">
        <f aca="false">IF(OR(D41="",E41="",H41="Not rated"),"",(D41-E41)/E41)</f>
        <v>-0.178236397748593</v>
      </c>
      <c r="H41" s="8" t="s">
        <v>83</v>
      </c>
      <c r="I41" s="8" t="str">
        <f aca="false">IF(H41="Not rated","Not rated",IF(OR(D41="",E41=""),"No data",IF(ABS(D41-E41)/E41&lt;Tolerance,"Similar",IF((D41&gt;E41)=(H41="Higher is better"),"Better","Worse"))))</f>
        <v>Better</v>
      </c>
      <c r="J41" s="8" t="str">
        <f aca="false">IF(H41="Not rated","Not rated",IF(OR(D41="",F41=""),"No data",IF(ABS(D41-F41)/F41&lt;Tolerance,"Similar",IF((D41&gt;F41)=(H41="Higher is better"),"Better","Worse"))))</f>
        <v>Better</v>
      </c>
      <c r="K41" s="10" t="n">
        <f aca="false">_xlfn.MINIFS('Indicators Long'!$G$2:$G$421,'Indicators Long'!$C$2:$C$421,"County",'Indicators Long'!$E$2:$E$421,$P41)</f>
        <v>4.38</v>
      </c>
      <c r="L41" s="10" t="n">
        <f aca="false">_xlfn.MAXIFS('Indicators Long'!$G$2:$G$421,'Indicators Long'!$C$2:$C$421,"County",'Indicators Long'!$E$2:$E$421,$P41)</f>
        <v>6.71</v>
      </c>
      <c r="M41" s="22" t="n">
        <f aca="false">IF(D41="","",1+COUNTIFS('Indicators Long'!$C$2:$C$421,"County",'Indicators Long'!$E$2:$E$421,$P41,'Indicators Long'!$G$2:$G$421,"&lt;"&amp;D41))</f>
        <v>1</v>
      </c>
      <c r="N41" s="8" t="s">
        <v>93</v>
      </c>
      <c r="P41" s="20" t="s">
        <v>173</v>
      </c>
    </row>
    <row r="43" customFormat="false" ht="15" hidden="false" customHeight="false" outlineLevel="0" collapsed="false">
      <c r="A43" s="5" t="s">
        <v>199</v>
      </c>
    </row>
  </sheetData>
  <conditionalFormatting sqref="I7:I41">
    <cfRule type="expression" priority="2" aboveAverage="0" equalAverage="0" bottom="0" percent="0" rank="0" text="" dxfId="7">
      <formula>I7="Better"</formula>
    </cfRule>
    <cfRule type="expression" priority="3" aboveAverage="0" equalAverage="0" bottom="0" percent="0" rank="0" text="" dxfId="8">
      <formula>I7="Worse"</formula>
    </cfRule>
  </conditionalFormatting>
  <conditionalFormatting sqref="J7:J41">
    <cfRule type="expression" priority="4" aboveAverage="0" equalAverage="0" bottom="0" percent="0" rank="0" text="" dxfId="7">
      <formula>J7="Better"</formula>
    </cfRule>
    <cfRule type="expression" priority="5" aboveAverage="0" equalAverage="0" bottom="0" percent="0" rank="0" text="" dxfId="8">
      <formula>J7="Worse"</formula>
    </cfRule>
  </conditionalFormatting>
  <conditionalFormatting sqref="M13:M41">
    <cfRule type="colorScale" priority="6">
      <colorScale>
        <cfvo type="num" val="1"/>
        <cfvo type="num" val="5.5"/>
        <cfvo type="num" val="10"/>
        <color rgb="FFDCE8F5"/>
        <color rgb="FFFFFFFF"/>
        <color rgb="FFF2B8A2"/>
      </colorScale>
    </cfRule>
  </conditionalFormatting>
  <dataValidations count="1">
    <dataValidation allowBlank="false" errorStyle="stop" operator="between" showDropDown="false" showErrorMessage="false" showInputMessage="false" sqref="B3" type="list">
      <formula1>"Abbeville,Anderson,Cherokee,Greenville,Greenwood,Laurens,Oconee,Pickens,Spartanburg,Union"</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14"/>
    <col collapsed="false" customWidth="true" hidden="false" outlineLevel="0" max="3" min="3" style="0" width="15"/>
    <col collapsed="false" customWidth="true" hidden="false" outlineLevel="0" max="4" min="4" style="0" width="14"/>
    <col collapsed="false" customWidth="true" hidden="false" outlineLevel="0" max="5" min="5" style="0" width="11"/>
  </cols>
  <sheetData>
    <row r="1" customFormat="false" ht="19.7" hidden="false" customHeight="false" outlineLevel="0" collapsed="false">
      <c r="A1" s="1" t="s">
        <v>200</v>
      </c>
    </row>
    <row r="3" customFormat="false" ht="15" hidden="false" customHeight="false" outlineLevel="0" collapsed="false">
      <c r="A3" s="17" t="s">
        <v>201</v>
      </c>
      <c r="B3" s="18" t="s">
        <v>135</v>
      </c>
      <c r="C3" s="17" t="str">
        <f aca="false">INDEX(Definitions!$C$2:$C$36,MATCH($B$3,Definitions!$B$2:$B$36,0))&amp;" ("&amp;INDEX(Definitions!$E$2:$E$36,MATCH($B$3,Definitions!$B$2:$B$36,0))&amp;")"</f>
        <v>Premature death (years of life lost) (years lost per 100,000)</v>
      </c>
    </row>
    <row r="5" customFormat="false" ht="15" hidden="false" customHeight="false" outlineLevel="0" collapsed="false">
      <c r="A5" s="6" t="s">
        <v>47</v>
      </c>
      <c r="B5" s="6" t="s">
        <v>202</v>
      </c>
      <c r="C5" s="6" t="s">
        <v>43</v>
      </c>
      <c r="D5" s="6" t="s">
        <v>33</v>
      </c>
      <c r="E5" s="6" t="s">
        <v>193</v>
      </c>
    </row>
    <row r="6" customFormat="false" ht="15" hidden="false" customHeight="false" outlineLevel="0" collapsed="false">
      <c r="A6" s="8" t="s">
        <v>46</v>
      </c>
      <c r="B6" s="23" t="n">
        <f aca="false">IF(COUNTIFS('Indicators Long'!$B$2:$B$421,$A6,'Indicators Long'!$E$2:$E$421,$B$3,'Indicators Long'!$G$2:$G$421,"&lt;&gt;")=0,0,SUMIFS('Indicators Long'!$G$2:$G$421,'Indicators Long'!$B$2:$B$421,$A6,'Indicators Long'!$E$2:$E$421,$B$3))</f>
        <v>12784.718</v>
      </c>
      <c r="C6" s="23" t="n">
        <f aca="false">SUMIFS('Indicators Long'!$G$2:$G$421,'Indicators Long'!$A$2:$A$421,"45000",'Indicators Long'!$E$2:$E$421,$B$3)</f>
        <v>10317.505</v>
      </c>
      <c r="D6" s="23" t="n">
        <f aca="false">SUMIFS('Indicators Long'!$G$2:$G$421,'Indicators Long'!$A$2:$A$421,"00000",'Indicators Long'!$E$2:$E$421,$B$3)</f>
        <v>7971.51</v>
      </c>
      <c r="E6" s="8" t="str">
        <f aca="false">IF(COUNTIFS('Indicators Long'!$B$2:$B$421,$A6,'Indicators Long'!$E$2:$E$421,$B$3,'Indicators Long'!$N$2:$N$421,"Worse")&gt;0,"Worse",IF(COUNTIFS('Indicators Long'!$B$2:$B$421,$A6,'Indicators Long'!$E$2:$E$421,$B$3,'Indicators Long'!$N$2:$N$421,"Better")&gt;0,"Better",IF(COUNTIFS('Indicators Long'!$B$2:$B$421,$A6,'Indicators Long'!$E$2:$E$421,$B$3,'Indicators Long'!$N$2:$N$421,"Similar")&gt;0,"Similar",IF(COUNTIFS('Indicators Long'!$B$2:$B$421,$A6,'Indicators Long'!$E$2:$E$421,$B$3,'Indicators Long'!$N$2:$N$421,"No data")&gt;0,"No data","Not rated"))))</f>
        <v>Worse</v>
      </c>
    </row>
    <row r="7" customFormat="false" ht="15" hidden="false" customHeight="false" outlineLevel="0" collapsed="false">
      <c r="A7" s="8" t="s">
        <v>49</v>
      </c>
      <c r="B7" s="23" t="n">
        <f aca="false">IF(COUNTIFS('Indicators Long'!$B$2:$B$421,$A7,'Indicators Long'!$E$2:$E$421,$B$3,'Indicators Long'!$G$2:$G$421,"&lt;&gt;")=0,0,SUMIFS('Indicators Long'!$G$2:$G$421,'Indicators Long'!$B$2:$B$421,$A7,'Indicators Long'!$E$2:$E$421,$B$3))</f>
        <v>11180.326</v>
      </c>
      <c r="C7" s="23" t="n">
        <f aca="false">SUMIFS('Indicators Long'!$G$2:$G$421,'Indicators Long'!$A$2:$A$421,"45000",'Indicators Long'!$E$2:$E$421,$B$3)</f>
        <v>10317.505</v>
      </c>
      <c r="D7" s="23" t="n">
        <f aca="false">SUMIFS('Indicators Long'!$G$2:$G$421,'Indicators Long'!$A$2:$A$421,"00000",'Indicators Long'!$E$2:$E$421,$B$3)</f>
        <v>7971.51</v>
      </c>
      <c r="E7" s="8" t="str">
        <f aca="false">IF(COUNTIFS('Indicators Long'!$B$2:$B$421,$A7,'Indicators Long'!$E$2:$E$421,$B$3,'Indicators Long'!$N$2:$N$421,"Worse")&gt;0,"Worse",IF(COUNTIFS('Indicators Long'!$B$2:$B$421,$A7,'Indicators Long'!$E$2:$E$421,$B$3,'Indicators Long'!$N$2:$N$421,"Better")&gt;0,"Better",IF(COUNTIFS('Indicators Long'!$B$2:$B$421,$A7,'Indicators Long'!$E$2:$E$421,$B$3,'Indicators Long'!$N$2:$N$421,"Similar")&gt;0,"Similar",IF(COUNTIFS('Indicators Long'!$B$2:$B$421,$A7,'Indicators Long'!$E$2:$E$421,$B$3,'Indicators Long'!$N$2:$N$421,"No data")&gt;0,"No data","Not rated"))))</f>
        <v>Worse</v>
      </c>
    </row>
    <row r="8" customFormat="false" ht="15" hidden="false" customHeight="false" outlineLevel="0" collapsed="false">
      <c r="A8" s="8" t="s">
        <v>51</v>
      </c>
      <c r="B8" s="23" t="n">
        <f aca="false">IF(COUNTIFS('Indicators Long'!$B$2:$B$421,$A8,'Indicators Long'!$E$2:$E$421,$B$3,'Indicators Long'!$G$2:$G$421,"&lt;&gt;")=0,0,SUMIFS('Indicators Long'!$G$2:$G$421,'Indicators Long'!$B$2:$B$421,$A8,'Indicators Long'!$E$2:$E$421,$B$3))</f>
        <v>14365.471</v>
      </c>
      <c r="C8" s="23" t="n">
        <f aca="false">SUMIFS('Indicators Long'!$G$2:$G$421,'Indicators Long'!$A$2:$A$421,"45000",'Indicators Long'!$E$2:$E$421,$B$3)</f>
        <v>10317.505</v>
      </c>
      <c r="D8" s="23" t="n">
        <f aca="false">SUMIFS('Indicators Long'!$G$2:$G$421,'Indicators Long'!$A$2:$A$421,"00000",'Indicators Long'!$E$2:$E$421,$B$3)</f>
        <v>7971.51</v>
      </c>
      <c r="E8" s="8" t="str">
        <f aca="false">IF(COUNTIFS('Indicators Long'!$B$2:$B$421,$A8,'Indicators Long'!$E$2:$E$421,$B$3,'Indicators Long'!$N$2:$N$421,"Worse")&gt;0,"Worse",IF(COUNTIFS('Indicators Long'!$B$2:$B$421,$A8,'Indicators Long'!$E$2:$E$421,$B$3,'Indicators Long'!$N$2:$N$421,"Better")&gt;0,"Better",IF(COUNTIFS('Indicators Long'!$B$2:$B$421,$A8,'Indicators Long'!$E$2:$E$421,$B$3,'Indicators Long'!$N$2:$N$421,"Similar")&gt;0,"Similar",IF(COUNTIFS('Indicators Long'!$B$2:$B$421,$A8,'Indicators Long'!$E$2:$E$421,$B$3,'Indicators Long'!$N$2:$N$421,"No data")&gt;0,"No data","Not rated"))))</f>
        <v>Worse</v>
      </c>
    </row>
    <row r="9" customFormat="false" ht="15" hidden="false" customHeight="false" outlineLevel="0" collapsed="false">
      <c r="A9" s="8" t="s">
        <v>53</v>
      </c>
      <c r="B9" s="23" t="n">
        <f aca="false">IF(COUNTIFS('Indicators Long'!$B$2:$B$421,$A9,'Indicators Long'!$E$2:$E$421,$B$3,'Indicators Long'!$G$2:$G$421,"&lt;&gt;")=0,0,SUMIFS('Indicators Long'!$G$2:$G$421,'Indicators Long'!$B$2:$B$421,$A9,'Indicators Long'!$E$2:$E$421,$B$3))</f>
        <v>8508.56</v>
      </c>
      <c r="C9" s="23" t="n">
        <f aca="false">SUMIFS('Indicators Long'!$G$2:$G$421,'Indicators Long'!$A$2:$A$421,"45000",'Indicators Long'!$E$2:$E$421,$B$3)</f>
        <v>10317.505</v>
      </c>
      <c r="D9" s="23" t="n">
        <f aca="false">SUMIFS('Indicators Long'!$G$2:$G$421,'Indicators Long'!$A$2:$A$421,"00000",'Indicators Long'!$E$2:$E$421,$B$3)</f>
        <v>7971.51</v>
      </c>
      <c r="E9" s="8" t="str">
        <f aca="false">IF(COUNTIFS('Indicators Long'!$B$2:$B$421,$A9,'Indicators Long'!$E$2:$E$421,$B$3,'Indicators Long'!$N$2:$N$421,"Worse")&gt;0,"Worse",IF(COUNTIFS('Indicators Long'!$B$2:$B$421,$A9,'Indicators Long'!$E$2:$E$421,$B$3,'Indicators Long'!$N$2:$N$421,"Better")&gt;0,"Better",IF(COUNTIFS('Indicators Long'!$B$2:$B$421,$A9,'Indicators Long'!$E$2:$E$421,$B$3,'Indicators Long'!$N$2:$N$421,"Similar")&gt;0,"Similar",IF(COUNTIFS('Indicators Long'!$B$2:$B$421,$A9,'Indicators Long'!$E$2:$E$421,$B$3,'Indicators Long'!$N$2:$N$421,"No data")&gt;0,"No data","Not rated"))))</f>
        <v>Better</v>
      </c>
    </row>
    <row r="10" customFormat="false" ht="15" hidden="false" customHeight="false" outlineLevel="0" collapsed="false">
      <c r="A10" s="8" t="s">
        <v>55</v>
      </c>
      <c r="B10" s="23" t="n">
        <f aca="false">IF(COUNTIFS('Indicators Long'!$B$2:$B$421,$A10,'Indicators Long'!$E$2:$E$421,$B$3,'Indicators Long'!$G$2:$G$421,"&lt;&gt;")=0,0,SUMIFS('Indicators Long'!$G$2:$G$421,'Indicators Long'!$B$2:$B$421,$A10,'Indicators Long'!$E$2:$E$421,$B$3))</f>
        <v>12216.46</v>
      </c>
      <c r="C10" s="23" t="n">
        <f aca="false">SUMIFS('Indicators Long'!$G$2:$G$421,'Indicators Long'!$A$2:$A$421,"45000",'Indicators Long'!$E$2:$E$421,$B$3)</f>
        <v>10317.505</v>
      </c>
      <c r="D10" s="23" t="n">
        <f aca="false">SUMIFS('Indicators Long'!$G$2:$G$421,'Indicators Long'!$A$2:$A$421,"00000",'Indicators Long'!$E$2:$E$421,$B$3)</f>
        <v>7971.51</v>
      </c>
      <c r="E10" s="8" t="str">
        <f aca="false">IF(COUNTIFS('Indicators Long'!$B$2:$B$421,$A10,'Indicators Long'!$E$2:$E$421,$B$3,'Indicators Long'!$N$2:$N$421,"Worse")&gt;0,"Worse",IF(COUNTIFS('Indicators Long'!$B$2:$B$421,$A10,'Indicators Long'!$E$2:$E$421,$B$3,'Indicators Long'!$N$2:$N$421,"Better")&gt;0,"Better",IF(COUNTIFS('Indicators Long'!$B$2:$B$421,$A10,'Indicators Long'!$E$2:$E$421,$B$3,'Indicators Long'!$N$2:$N$421,"Similar")&gt;0,"Similar",IF(COUNTIFS('Indicators Long'!$B$2:$B$421,$A10,'Indicators Long'!$E$2:$E$421,$B$3,'Indicators Long'!$N$2:$N$421,"No data")&gt;0,"No data","Not rated"))))</f>
        <v>Worse</v>
      </c>
    </row>
    <row r="11" customFormat="false" ht="15" hidden="false" customHeight="false" outlineLevel="0" collapsed="false">
      <c r="A11" s="8" t="s">
        <v>57</v>
      </c>
      <c r="B11" s="23" t="n">
        <f aca="false">IF(COUNTIFS('Indicators Long'!$B$2:$B$421,$A11,'Indicators Long'!$E$2:$E$421,$B$3,'Indicators Long'!$G$2:$G$421,"&lt;&gt;")=0,0,SUMIFS('Indicators Long'!$G$2:$G$421,'Indicators Long'!$B$2:$B$421,$A11,'Indicators Long'!$E$2:$E$421,$B$3))</f>
        <v>13258.198</v>
      </c>
      <c r="C11" s="23" t="n">
        <f aca="false">SUMIFS('Indicators Long'!$G$2:$G$421,'Indicators Long'!$A$2:$A$421,"45000",'Indicators Long'!$E$2:$E$421,$B$3)</f>
        <v>10317.505</v>
      </c>
      <c r="D11" s="23" t="n">
        <f aca="false">SUMIFS('Indicators Long'!$G$2:$G$421,'Indicators Long'!$A$2:$A$421,"00000",'Indicators Long'!$E$2:$E$421,$B$3)</f>
        <v>7971.51</v>
      </c>
      <c r="E11" s="8" t="str">
        <f aca="false">IF(COUNTIFS('Indicators Long'!$B$2:$B$421,$A11,'Indicators Long'!$E$2:$E$421,$B$3,'Indicators Long'!$N$2:$N$421,"Worse")&gt;0,"Worse",IF(COUNTIFS('Indicators Long'!$B$2:$B$421,$A11,'Indicators Long'!$E$2:$E$421,$B$3,'Indicators Long'!$N$2:$N$421,"Better")&gt;0,"Better",IF(COUNTIFS('Indicators Long'!$B$2:$B$421,$A11,'Indicators Long'!$E$2:$E$421,$B$3,'Indicators Long'!$N$2:$N$421,"Similar")&gt;0,"Similar",IF(COUNTIFS('Indicators Long'!$B$2:$B$421,$A11,'Indicators Long'!$E$2:$E$421,$B$3,'Indicators Long'!$N$2:$N$421,"No data")&gt;0,"No data","Not rated"))))</f>
        <v>Worse</v>
      </c>
    </row>
    <row r="12" customFormat="false" ht="15" hidden="false" customHeight="false" outlineLevel="0" collapsed="false">
      <c r="A12" s="8" t="s">
        <v>59</v>
      </c>
      <c r="B12" s="23" t="n">
        <f aca="false">IF(COUNTIFS('Indicators Long'!$B$2:$B$421,$A12,'Indicators Long'!$E$2:$E$421,$B$3,'Indicators Long'!$G$2:$G$421,"&lt;&gt;")=0,0,SUMIFS('Indicators Long'!$G$2:$G$421,'Indicators Long'!$B$2:$B$421,$A12,'Indicators Long'!$E$2:$E$421,$B$3))</f>
        <v>10139.553</v>
      </c>
      <c r="C12" s="23" t="n">
        <f aca="false">SUMIFS('Indicators Long'!$G$2:$G$421,'Indicators Long'!$A$2:$A$421,"45000",'Indicators Long'!$E$2:$E$421,$B$3)</f>
        <v>10317.505</v>
      </c>
      <c r="D12" s="23" t="n">
        <f aca="false">SUMIFS('Indicators Long'!$G$2:$G$421,'Indicators Long'!$A$2:$A$421,"00000",'Indicators Long'!$E$2:$E$421,$B$3)</f>
        <v>7971.51</v>
      </c>
      <c r="E12" s="8" t="str">
        <f aca="false">IF(COUNTIFS('Indicators Long'!$B$2:$B$421,$A12,'Indicators Long'!$E$2:$E$421,$B$3,'Indicators Long'!$N$2:$N$421,"Worse")&gt;0,"Worse",IF(COUNTIFS('Indicators Long'!$B$2:$B$421,$A12,'Indicators Long'!$E$2:$E$421,$B$3,'Indicators Long'!$N$2:$N$421,"Better")&gt;0,"Better",IF(COUNTIFS('Indicators Long'!$B$2:$B$421,$A12,'Indicators Long'!$E$2:$E$421,$B$3,'Indicators Long'!$N$2:$N$421,"Similar")&gt;0,"Similar",IF(COUNTIFS('Indicators Long'!$B$2:$B$421,$A12,'Indicators Long'!$E$2:$E$421,$B$3,'Indicators Long'!$N$2:$N$421,"No data")&gt;0,"No data","Not rated"))))</f>
        <v>Similar</v>
      </c>
    </row>
    <row r="13" customFormat="false" ht="15" hidden="false" customHeight="false" outlineLevel="0" collapsed="false">
      <c r="A13" s="8" t="s">
        <v>61</v>
      </c>
      <c r="B13" s="23" t="n">
        <f aca="false">IF(COUNTIFS('Indicators Long'!$B$2:$B$421,$A13,'Indicators Long'!$E$2:$E$421,$B$3,'Indicators Long'!$G$2:$G$421,"&lt;&gt;")=0,0,SUMIFS('Indicators Long'!$G$2:$G$421,'Indicators Long'!$B$2:$B$421,$A13,'Indicators Long'!$E$2:$E$421,$B$3))</f>
        <v>9787.786</v>
      </c>
      <c r="C13" s="23" t="n">
        <f aca="false">SUMIFS('Indicators Long'!$G$2:$G$421,'Indicators Long'!$A$2:$A$421,"45000",'Indicators Long'!$E$2:$E$421,$B$3)</f>
        <v>10317.505</v>
      </c>
      <c r="D13" s="23" t="n">
        <f aca="false">SUMIFS('Indicators Long'!$G$2:$G$421,'Indicators Long'!$A$2:$A$421,"00000",'Indicators Long'!$E$2:$E$421,$B$3)</f>
        <v>7971.51</v>
      </c>
      <c r="E13" s="8" t="str">
        <f aca="false">IF(COUNTIFS('Indicators Long'!$B$2:$B$421,$A13,'Indicators Long'!$E$2:$E$421,$B$3,'Indicators Long'!$N$2:$N$421,"Worse")&gt;0,"Worse",IF(COUNTIFS('Indicators Long'!$B$2:$B$421,$A13,'Indicators Long'!$E$2:$E$421,$B$3,'Indicators Long'!$N$2:$N$421,"Better")&gt;0,"Better",IF(COUNTIFS('Indicators Long'!$B$2:$B$421,$A13,'Indicators Long'!$E$2:$E$421,$B$3,'Indicators Long'!$N$2:$N$421,"Similar")&gt;0,"Similar",IF(COUNTIFS('Indicators Long'!$B$2:$B$421,$A13,'Indicators Long'!$E$2:$E$421,$B$3,'Indicators Long'!$N$2:$N$421,"No data")&gt;0,"No data","Not rated"))))</f>
        <v>Better</v>
      </c>
    </row>
    <row r="14" customFormat="false" ht="15" hidden="false" customHeight="false" outlineLevel="0" collapsed="false">
      <c r="A14" s="8" t="s">
        <v>63</v>
      </c>
      <c r="B14" s="23" t="n">
        <f aca="false">IF(COUNTIFS('Indicators Long'!$B$2:$B$421,$A14,'Indicators Long'!$E$2:$E$421,$B$3,'Indicators Long'!$G$2:$G$421,"&lt;&gt;")=0,0,SUMIFS('Indicators Long'!$G$2:$G$421,'Indicators Long'!$B$2:$B$421,$A14,'Indicators Long'!$E$2:$E$421,$B$3))</f>
        <v>10441.78</v>
      </c>
      <c r="C14" s="23" t="n">
        <f aca="false">SUMIFS('Indicators Long'!$G$2:$G$421,'Indicators Long'!$A$2:$A$421,"45000",'Indicators Long'!$E$2:$E$421,$B$3)</f>
        <v>10317.505</v>
      </c>
      <c r="D14" s="23" t="n">
        <f aca="false">SUMIFS('Indicators Long'!$G$2:$G$421,'Indicators Long'!$A$2:$A$421,"00000",'Indicators Long'!$E$2:$E$421,$B$3)</f>
        <v>7971.51</v>
      </c>
      <c r="E14" s="8" t="str">
        <f aca="false">IF(COUNTIFS('Indicators Long'!$B$2:$B$421,$A14,'Indicators Long'!$E$2:$E$421,$B$3,'Indicators Long'!$N$2:$N$421,"Worse")&gt;0,"Worse",IF(COUNTIFS('Indicators Long'!$B$2:$B$421,$A14,'Indicators Long'!$E$2:$E$421,$B$3,'Indicators Long'!$N$2:$N$421,"Better")&gt;0,"Better",IF(COUNTIFS('Indicators Long'!$B$2:$B$421,$A14,'Indicators Long'!$E$2:$E$421,$B$3,'Indicators Long'!$N$2:$N$421,"Similar")&gt;0,"Similar",IF(COUNTIFS('Indicators Long'!$B$2:$B$421,$A14,'Indicators Long'!$E$2:$E$421,$B$3,'Indicators Long'!$N$2:$N$421,"No data")&gt;0,"No data","Not rated"))))</f>
        <v>Similar</v>
      </c>
    </row>
    <row r="15" customFormat="false" ht="15" hidden="false" customHeight="false" outlineLevel="0" collapsed="false">
      <c r="A15" s="8" t="s">
        <v>65</v>
      </c>
      <c r="B15" s="23" t="n">
        <f aca="false">IF(COUNTIFS('Indicators Long'!$B$2:$B$421,$A15,'Indicators Long'!$E$2:$E$421,$B$3,'Indicators Long'!$G$2:$G$421,"&lt;&gt;")=0,0,SUMIFS('Indicators Long'!$G$2:$G$421,'Indicators Long'!$B$2:$B$421,$A15,'Indicators Long'!$E$2:$E$421,$B$3))</f>
        <v>15925.881</v>
      </c>
      <c r="C15" s="23" t="n">
        <f aca="false">SUMIFS('Indicators Long'!$G$2:$G$421,'Indicators Long'!$A$2:$A$421,"45000",'Indicators Long'!$E$2:$E$421,$B$3)</f>
        <v>10317.505</v>
      </c>
      <c r="D15" s="23" t="n">
        <f aca="false">SUMIFS('Indicators Long'!$G$2:$G$421,'Indicators Long'!$A$2:$A$421,"00000",'Indicators Long'!$E$2:$E$421,$B$3)</f>
        <v>7971.51</v>
      </c>
      <c r="E15" s="8" t="str">
        <f aca="false">IF(COUNTIFS('Indicators Long'!$B$2:$B$421,$A15,'Indicators Long'!$E$2:$E$421,$B$3,'Indicators Long'!$N$2:$N$421,"Worse")&gt;0,"Worse",IF(COUNTIFS('Indicators Long'!$B$2:$B$421,$A15,'Indicators Long'!$E$2:$E$421,$B$3,'Indicators Long'!$N$2:$N$421,"Better")&gt;0,"Better",IF(COUNTIFS('Indicators Long'!$B$2:$B$421,$A15,'Indicators Long'!$E$2:$E$421,$B$3,'Indicators Long'!$N$2:$N$421,"Similar")&gt;0,"Similar",IF(COUNTIFS('Indicators Long'!$B$2:$B$421,$A15,'Indicators Long'!$E$2:$E$421,$B$3,'Indicators Long'!$N$2:$N$421,"No data")&gt;0,"No data","Not rated"))))</f>
        <v>Worse</v>
      </c>
    </row>
    <row r="17" customFormat="false" ht="15" hidden="false" customHeight="false" outlineLevel="0" collapsed="false">
      <c r="A17" s="5" t="s">
        <v>203</v>
      </c>
    </row>
  </sheetData>
  <conditionalFormatting sqref="E6:E15">
    <cfRule type="expression" priority="2" aboveAverage="0" equalAverage="0" bottom="0" percent="0" rank="0" text="" dxfId="5">
      <formula>E6="Better"</formula>
    </cfRule>
    <cfRule type="expression" priority="3" aboveAverage="0" equalAverage="0" bottom="0" percent="0" rank="0" text="" dxfId="6">
      <formula>E6="Worse"</formula>
    </cfRule>
  </conditionalFormatting>
  <dataValidations count="1">
    <dataValidation allowBlank="false" errorStyle="stop" operator="between" showDropDown="false" showErrorMessage="false" showInputMessage="false" sqref="B3" type="list">
      <formula1>Definitions!$B$2:$B$36</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3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1" topLeftCell="D2" activePane="bottomRight" state="frozen"/>
      <selection pane="topLeft" activeCell="A1" activeCellId="0" sqref="A1"/>
      <selection pane="topRight" activeCell="D1" activeCellId="0" sqref="D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16"/>
    <col collapsed="false" customWidth="true" hidden="false" outlineLevel="0" max="3" min="3" style="0" width="34"/>
    <col collapsed="false" customWidth="true" hidden="false" outlineLevel="0" max="4" min="4" style="0" width="26"/>
    <col collapsed="false" customWidth="true" hidden="false" outlineLevel="0" max="5" min="5" style="0" width="22"/>
    <col collapsed="false" customWidth="true" hidden="false" outlineLevel="0" max="6" min="6" style="0" width="10"/>
    <col collapsed="false" customWidth="true" hidden="false" outlineLevel="0" max="7" min="7" style="0" width="16"/>
    <col collapsed="false" customWidth="true" hidden="false" outlineLevel="0" max="8" min="8" style="0" width="18"/>
    <col collapsed="false" customWidth="true" hidden="false" outlineLevel="0" max="9" min="9" style="0" width="48"/>
    <col collapsed="false" customWidth="true" hidden="false" outlineLevel="0" max="10" min="10" style="0" width="70"/>
    <col collapsed="false" customWidth="true" hidden="false" outlineLevel="0" max="11" min="11" style="0" width="30"/>
  </cols>
  <sheetData>
    <row r="1" customFormat="false" ht="15" hidden="false" customHeight="false" outlineLevel="0" collapsed="false">
      <c r="A1" s="6" t="s">
        <v>204</v>
      </c>
      <c r="B1" s="6" t="s">
        <v>21</v>
      </c>
      <c r="C1" s="6" t="s">
        <v>22</v>
      </c>
      <c r="D1" s="6" t="s">
        <v>20</v>
      </c>
      <c r="E1" s="6" t="s">
        <v>24</v>
      </c>
      <c r="F1" s="6" t="s">
        <v>205</v>
      </c>
      <c r="G1" s="6" t="s">
        <v>27</v>
      </c>
      <c r="H1" s="6" t="s">
        <v>25</v>
      </c>
      <c r="I1" s="6" t="s">
        <v>206</v>
      </c>
      <c r="J1" s="6" t="s">
        <v>207</v>
      </c>
      <c r="K1" s="6" t="s">
        <v>208</v>
      </c>
    </row>
    <row r="2" customFormat="false" ht="15" hidden="false" customHeight="false" outlineLevel="0" collapsed="false">
      <c r="A2" s="8" t="n">
        <v>1</v>
      </c>
      <c r="B2" s="8" t="s">
        <v>36</v>
      </c>
      <c r="C2" s="8" t="s">
        <v>37</v>
      </c>
      <c r="D2" s="8" t="s">
        <v>35</v>
      </c>
      <c r="E2" s="8" t="s">
        <v>38</v>
      </c>
      <c r="F2" s="8" t="s">
        <v>209</v>
      </c>
      <c r="G2" s="8" t="s">
        <v>41</v>
      </c>
      <c r="H2" s="8" t="s">
        <v>39</v>
      </c>
      <c r="I2" s="8" t="s">
        <v>210</v>
      </c>
      <c r="J2" s="8" t="s">
        <v>211</v>
      </c>
      <c r="K2" s="8" t="s">
        <v>212</v>
      </c>
    </row>
    <row r="3" customFormat="false" ht="15" hidden="false" customHeight="false" outlineLevel="0" collapsed="false">
      <c r="A3" s="8" t="n">
        <v>2</v>
      </c>
      <c r="B3" s="8" t="s">
        <v>66</v>
      </c>
      <c r="C3" s="8" t="s">
        <v>67</v>
      </c>
      <c r="D3" s="8" t="s">
        <v>35</v>
      </c>
      <c r="E3" s="8" t="s">
        <v>68</v>
      </c>
      <c r="F3" s="8" t="s">
        <v>213</v>
      </c>
      <c r="G3" s="8" t="s">
        <v>41</v>
      </c>
      <c r="H3" s="8" t="s">
        <v>39</v>
      </c>
      <c r="I3" s="8" t="s">
        <v>210</v>
      </c>
      <c r="J3" s="8" t="s">
        <v>214</v>
      </c>
      <c r="K3" s="8" t="s">
        <v>215</v>
      </c>
    </row>
    <row r="4" customFormat="false" ht="15" hidden="false" customHeight="false" outlineLevel="0" collapsed="false">
      <c r="A4" s="8" t="n">
        <v>3</v>
      </c>
      <c r="B4" s="8" t="s">
        <v>69</v>
      </c>
      <c r="C4" s="8" t="s">
        <v>70</v>
      </c>
      <c r="D4" s="8" t="s">
        <v>35</v>
      </c>
      <c r="E4" s="8" t="s">
        <v>68</v>
      </c>
      <c r="F4" s="8" t="s">
        <v>213</v>
      </c>
      <c r="G4" s="8" t="s">
        <v>41</v>
      </c>
      <c r="H4" s="8" t="s">
        <v>39</v>
      </c>
      <c r="I4" s="8" t="s">
        <v>210</v>
      </c>
      <c r="J4" s="8" t="s">
        <v>216</v>
      </c>
      <c r="K4" s="8" t="s">
        <v>217</v>
      </c>
    </row>
    <row r="5" customFormat="false" ht="15" hidden="false" customHeight="false" outlineLevel="0" collapsed="false">
      <c r="A5" s="8" t="n">
        <v>4</v>
      </c>
      <c r="B5" s="8" t="s">
        <v>71</v>
      </c>
      <c r="C5" s="8" t="s">
        <v>72</v>
      </c>
      <c r="D5" s="8" t="s">
        <v>35</v>
      </c>
      <c r="E5" s="8" t="s">
        <v>68</v>
      </c>
      <c r="F5" s="8" t="s">
        <v>213</v>
      </c>
      <c r="G5" s="8" t="s">
        <v>41</v>
      </c>
      <c r="H5" s="8" t="s">
        <v>39</v>
      </c>
      <c r="I5" s="8" t="s">
        <v>210</v>
      </c>
      <c r="J5" s="8" t="s">
        <v>218</v>
      </c>
      <c r="K5" s="8" t="s">
        <v>219</v>
      </c>
    </row>
    <row r="6" customFormat="false" ht="15" hidden="false" customHeight="false" outlineLevel="0" collapsed="false">
      <c r="A6" s="8" t="n">
        <v>5</v>
      </c>
      <c r="B6" s="8" t="s">
        <v>73</v>
      </c>
      <c r="C6" s="8" t="s">
        <v>74</v>
      </c>
      <c r="D6" s="8" t="s">
        <v>35</v>
      </c>
      <c r="E6" s="8" t="s">
        <v>68</v>
      </c>
      <c r="F6" s="8" t="s">
        <v>213</v>
      </c>
      <c r="G6" s="8" t="s">
        <v>41</v>
      </c>
      <c r="H6" s="8" t="s">
        <v>39</v>
      </c>
      <c r="I6" s="8" t="s">
        <v>210</v>
      </c>
      <c r="J6" s="8" t="s">
        <v>220</v>
      </c>
      <c r="K6" s="8" t="s">
        <v>221</v>
      </c>
    </row>
    <row r="7" customFormat="false" ht="15" hidden="false" customHeight="false" outlineLevel="0" collapsed="false">
      <c r="A7" s="8" t="n">
        <v>6</v>
      </c>
      <c r="B7" s="8" t="s">
        <v>75</v>
      </c>
      <c r="C7" s="8" t="s">
        <v>76</v>
      </c>
      <c r="D7" s="8" t="s">
        <v>35</v>
      </c>
      <c r="E7" s="8" t="s">
        <v>68</v>
      </c>
      <c r="F7" s="8" t="s">
        <v>213</v>
      </c>
      <c r="G7" s="8" t="s">
        <v>41</v>
      </c>
      <c r="H7" s="8" t="s">
        <v>77</v>
      </c>
      <c r="I7" s="8" t="s">
        <v>210</v>
      </c>
      <c r="J7" s="8" t="s">
        <v>222</v>
      </c>
      <c r="K7" s="8" t="s">
        <v>223</v>
      </c>
    </row>
    <row r="8" customFormat="false" ht="15" hidden="false" customHeight="false" outlineLevel="0" collapsed="false">
      <c r="A8" s="8" t="n">
        <v>7</v>
      </c>
      <c r="B8" s="8" t="s">
        <v>79</v>
      </c>
      <c r="C8" s="8" t="s">
        <v>80</v>
      </c>
      <c r="D8" s="8" t="s">
        <v>78</v>
      </c>
      <c r="E8" s="8" t="s">
        <v>68</v>
      </c>
      <c r="F8" s="8" t="s">
        <v>213</v>
      </c>
      <c r="G8" s="8" t="s">
        <v>83</v>
      </c>
      <c r="H8" s="8" t="s">
        <v>81</v>
      </c>
      <c r="I8" s="8" t="s">
        <v>224</v>
      </c>
      <c r="J8" s="8" t="s">
        <v>225</v>
      </c>
      <c r="K8" s="8" t="s">
        <v>226</v>
      </c>
    </row>
    <row r="9" customFormat="false" ht="15" hidden="false" customHeight="false" outlineLevel="0" collapsed="false">
      <c r="A9" s="8" t="n">
        <v>8</v>
      </c>
      <c r="B9" s="8" t="s">
        <v>84</v>
      </c>
      <c r="C9" s="8" t="s">
        <v>85</v>
      </c>
      <c r="D9" s="8" t="s">
        <v>78</v>
      </c>
      <c r="E9" s="8" t="s">
        <v>86</v>
      </c>
      <c r="F9" s="8" t="s">
        <v>227</v>
      </c>
      <c r="G9" s="8" t="s">
        <v>87</v>
      </c>
      <c r="H9" s="8" t="s">
        <v>81</v>
      </c>
      <c r="I9" s="8" t="s">
        <v>224</v>
      </c>
      <c r="J9" s="8" t="s">
        <v>228</v>
      </c>
      <c r="K9" s="8" t="s">
        <v>229</v>
      </c>
    </row>
    <row r="10" customFormat="false" ht="15" hidden="false" customHeight="false" outlineLevel="0" collapsed="false">
      <c r="A10" s="8" t="n">
        <v>9</v>
      </c>
      <c r="B10" s="8" t="s">
        <v>88</v>
      </c>
      <c r="C10" s="8" t="s">
        <v>89</v>
      </c>
      <c r="D10" s="8" t="s">
        <v>78</v>
      </c>
      <c r="E10" s="8" t="s">
        <v>68</v>
      </c>
      <c r="F10" s="8" t="s">
        <v>213</v>
      </c>
      <c r="G10" s="8" t="s">
        <v>83</v>
      </c>
      <c r="H10" s="8" t="s">
        <v>39</v>
      </c>
      <c r="I10" s="8" t="s">
        <v>230</v>
      </c>
      <c r="J10" s="8" t="s">
        <v>231</v>
      </c>
      <c r="K10" s="8" t="s">
        <v>232</v>
      </c>
    </row>
    <row r="11" customFormat="false" ht="15" hidden="false" customHeight="false" outlineLevel="0" collapsed="false">
      <c r="A11" s="8" t="n">
        <v>10</v>
      </c>
      <c r="B11" s="8" t="s">
        <v>91</v>
      </c>
      <c r="C11" s="8" t="s">
        <v>92</v>
      </c>
      <c r="D11" s="8" t="s">
        <v>78</v>
      </c>
      <c r="E11" s="8" t="s">
        <v>68</v>
      </c>
      <c r="F11" s="8" t="s">
        <v>213</v>
      </c>
      <c r="G11" s="8" t="s">
        <v>83</v>
      </c>
      <c r="H11" s="8" t="s">
        <v>93</v>
      </c>
      <c r="I11" s="8" t="s">
        <v>233</v>
      </c>
      <c r="J11" s="8" t="s">
        <v>234</v>
      </c>
      <c r="K11" s="8" t="s">
        <v>235</v>
      </c>
    </row>
    <row r="12" customFormat="false" ht="15" hidden="false" customHeight="false" outlineLevel="0" collapsed="false">
      <c r="A12" s="8" t="n">
        <v>11</v>
      </c>
      <c r="B12" s="8" t="s">
        <v>95</v>
      </c>
      <c r="C12" s="8" t="s">
        <v>96</v>
      </c>
      <c r="D12" s="8" t="s">
        <v>78</v>
      </c>
      <c r="E12" s="8" t="s">
        <v>68</v>
      </c>
      <c r="F12" s="8" t="s">
        <v>213</v>
      </c>
      <c r="G12" s="8" t="s">
        <v>83</v>
      </c>
      <c r="H12" s="8" t="s">
        <v>93</v>
      </c>
      <c r="I12" s="8" t="s">
        <v>236</v>
      </c>
      <c r="J12" s="8" t="s">
        <v>237</v>
      </c>
      <c r="K12" s="8" t="s">
        <v>238</v>
      </c>
    </row>
    <row r="13" customFormat="false" ht="15" hidden="false" customHeight="false" outlineLevel="0" collapsed="false">
      <c r="A13" s="8" t="n">
        <v>12</v>
      </c>
      <c r="B13" s="8" t="s">
        <v>98</v>
      </c>
      <c r="C13" s="8" t="s">
        <v>99</v>
      </c>
      <c r="D13" s="8" t="s">
        <v>78</v>
      </c>
      <c r="E13" s="8" t="s">
        <v>68</v>
      </c>
      <c r="F13" s="8" t="s">
        <v>213</v>
      </c>
      <c r="G13" s="8" t="s">
        <v>83</v>
      </c>
      <c r="H13" s="8" t="s">
        <v>100</v>
      </c>
      <c r="I13" s="8" t="s">
        <v>239</v>
      </c>
      <c r="J13" s="8" t="s">
        <v>240</v>
      </c>
      <c r="K13" s="8" t="s">
        <v>241</v>
      </c>
    </row>
    <row r="14" customFormat="false" ht="15" hidden="false" customHeight="false" outlineLevel="0" collapsed="false">
      <c r="A14" s="8" t="n">
        <v>13</v>
      </c>
      <c r="B14" s="8" t="s">
        <v>102</v>
      </c>
      <c r="C14" s="8" t="s">
        <v>103</v>
      </c>
      <c r="D14" s="8" t="s">
        <v>78</v>
      </c>
      <c r="E14" s="8" t="s">
        <v>68</v>
      </c>
      <c r="F14" s="8" t="s">
        <v>213</v>
      </c>
      <c r="G14" s="8" t="s">
        <v>87</v>
      </c>
      <c r="H14" s="8" t="s">
        <v>100</v>
      </c>
      <c r="I14" s="8" t="s">
        <v>239</v>
      </c>
      <c r="J14" s="8" t="s">
        <v>242</v>
      </c>
      <c r="K14" s="8" t="s">
        <v>243</v>
      </c>
    </row>
    <row r="15" customFormat="false" ht="15" hidden="false" customHeight="false" outlineLevel="0" collapsed="false">
      <c r="A15" s="8" t="n">
        <v>14</v>
      </c>
      <c r="B15" s="8" t="s">
        <v>104</v>
      </c>
      <c r="C15" s="8" t="s">
        <v>105</v>
      </c>
      <c r="D15" s="8" t="s">
        <v>78</v>
      </c>
      <c r="E15" s="8" t="s">
        <v>68</v>
      </c>
      <c r="F15" s="8" t="s">
        <v>213</v>
      </c>
      <c r="G15" s="8" t="s">
        <v>87</v>
      </c>
      <c r="H15" s="8" t="s">
        <v>100</v>
      </c>
      <c r="I15" s="8" t="s">
        <v>239</v>
      </c>
      <c r="J15" s="8" t="s">
        <v>244</v>
      </c>
      <c r="K15" s="8" t="s">
        <v>245</v>
      </c>
    </row>
    <row r="16" customFormat="false" ht="15" hidden="false" customHeight="false" outlineLevel="0" collapsed="false">
      <c r="A16" s="8" t="n">
        <v>15</v>
      </c>
      <c r="B16" s="8" t="s">
        <v>107</v>
      </c>
      <c r="C16" s="8" t="s">
        <v>108</v>
      </c>
      <c r="D16" s="8" t="s">
        <v>106</v>
      </c>
      <c r="E16" s="8" t="s">
        <v>109</v>
      </c>
      <c r="F16" s="8" t="s">
        <v>246</v>
      </c>
      <c r="G16" s="8" t="s">
        <v>83</v>
      </c>
      <c r="H16" s="8" t="s">
        <v>93</v>
      </c>
      <c r="I16" s="8" t="s">
        <v>247</v>
      </c>
      <c r="J16" s="8" t="s">
        <v>248</v>
      </c>
      <c r="K16" s="8" t="s">
        <v>249</v>
      </c>
    </row>
    <row r="17" customFormat="false" ht="15" hidden="false" customHeight="false" outlineLevel="0" collapsed="false">
      <c r="A17" s="8" t="n">
        <v>16</v>
      </c>
      <c r="B17" s="8" t="s">
        <v>111</v>
      </c>
      <c r="C17" s="8" t="s">
        <v>112</v>
      </c>
      <c r="D17" s="8" t="s">
        <v>106</v>
      </c>
      <c r="E17" s="8" t="s">
        <v>109</v>
      </c>
      <c r="F17" s="8" t="s">
        <v>246</v>
      </c>
      <c r="G17" s="8" t="s">
        <v>83</v>
      </c>
      <c r="H17" s="8" t="s">
        <v>113</v>
      </c>
      <c r="I17" s="8" t="s">
        <v>250</v>
      </c>
      <c r="J17" s="8" t="s">
        <v>251</v>
      </c>
      <c r="K17" s="8" t="s">
        <v>252</v>
      </c>
    </row>
    <row r="18" customFormat="false" ht="15" hidden="false" customHeight="false" outlineLevel="0" collapsed="false">
      <c r="A18" s="8" t="n">
        <v>17</v>
      </c>
      <c r="B18" s="8" t="s">
        <v>115</v>
      </c>
      <c r="C18" s="8" t="s">
        <v>116</v>
      </c>
      <c r="D18" s="8" t="s">
        <v>106</v>
      </c>
      <c r="E18" s="8" t="s">
        <v>109</v>
      </c>
      <c r="F18" s="8" t="s">
        <v>246</v>
      </c>
      <c r="G18" s="8" t="s">
        <v>83</v>
      </c>
      <c r="H18" s="8" t="s">
        <v>39</v>
      </c>
      <c r="I18" s="8" t="s">
        <v>253</v>
      </c>
      <c r="J18" s="8" t="s">
        <v>254</v>
      </c>
      <c r="K18" s="8" t="s">
        <v>255</v>
      </c>
    </row>
    <row r="19" customFormat="false" ht="15" hidden="false" customHeight="false" outlineLevel="0" collapsed="false">
      <c r="A19" s="8" t="n">
        <v>18</v>
      </c>
      <c r="B19" s="8" t="s">
        <v>118</v>
      </c>
      <c r="C19" s="8" t="s">
        <v>119</v>
      </c>
      <c r="D19" s="8" t="s">
        <v>106</v>
      </c>
      <c r="E19" s="8" t="s">
        <v>120</v>
      </c>
      <c r="F19" s="8" t="s">
        <v>209</v>
      </c>
      <c r="G19" s="8" t="s">
        <v>83</v>
      </c>
      <c r="H19" s="8" t="s">
        <v>93</v>
      </c>
      <c r="I19" s="8" t="s">
        <v>256</v>
      </c>
      <c r="J19" s="8" t="s">
        <v>257</v>
      </c>
      <c r="K19" s="8" t="s">
        <v>258</v>
      </c>
    </row>
    <row r="20" customFormat="false" ht="15" hidden="false" customHeight="false" outlineLevel="0" collapsed="false">
      <c r="A20" s="8" t="n">
        <v>19</v>
      </c>
      <c r="B20" s="8" t="s">
        <v>122</v>
      </c>
      <c r="C20" s="8" t="s">
        <v>123</v>
      </c>
      <c r="D20" s="8" t="s">
        <v>106</v>
      </c>
      <c r="E20" s="8" t="s">
        <v>68</v>
      </c>
      <c r="F20" s="8" t="s">
        <v>213</v>
      </c>
      <c r="G20" s="8" t="s">
        <v>87</v>
      </c>
      <c r="H20" s="8" t="s">
        <v>93</v>
      </c>
      <c r="I20" s="8" t="s">
        <v>256</v>
      </c>
      <c r="J20" s="8" t="s">
        <v>259</v>
      </c>
      <c r="K20" s="8" t="s">
        <v>260</v>
      </c>
    </row>
    <row r="21" customFormat="false" ht="15" hidden="false" customHeight="false" outlineLevel="0" collapsed="false">
      <c r="A21" s="8" t="n">
        <v>20</v>
      </c>
      <c r="B21" s="8" t="s">
        <v>125</v>
      </c>
      <c r="C21" s="8" t="s">
        <v>126</v>
      </c>
      <c r="D21" s="8" t="s">
        <v>124</v>
      </c>
      <c r="E21" s="8" t="s">
        <v>68</v>
      </c>
      <c r="F21" s="8" t="s">
        <v>213</v>
      </c>
      <c r="G21" s="8" t="s">
        <v>83</v>
      </c>
      <c r="H21" s="8" t="s">
        <v>93</v>
      </c>
      <c r="I21" s="8" t="s">
        <v>261</v>
      </c>
      <c r="J21" s="8" t="s">
        <v>262</v>
      </c>
      <c r="K21" s="8" t="s">
        <v>263</v>
      </c>
    </row>
    <row r="22" customFormat="false" ht="15" hidden="false" customHeight="false" outlineLevel="0" collapsed="false">
      <c r="A22" s="8" t="n">
        <v>21</v>
      </c>
      <c r="B22" s="8" t="s">
        <v>128</v>
      </c>
      <c r="C22" s="8" t="s">
        <v>129</v>
      </c>
      <c r="D22" s="8" t="s">
        <v>124</v>
      </c>
      <c r="E22" s="8" t="s">
        <v>68</v>
      </c>
      <c r="F22" s="8" t="s">
        <v>213</v>
      </c>
      <c r="G22" s="8" t="s">
        <v>83</v>
      </c>
      <c r="H22" s="8" t="s">
        <v>93</v>
      </c>
      <c r="I22" s="8" t="s">
        <v>261</v>
      </c>
      <c r="J22" s="8" t="s">
        <v>264</v>
      </c>
      <c r="K22" s="8" t="s">
        <v>265</v>
      </c>
    </row>
    <row r="23" customFormat="false" ht="15" hidden="false" customHeight="false" outlineLevel="0" collapsed="false">
      <c r="A23" s="8" t="n">
        <v>22</v>
      </c>
      <c r="B23" s="8" t="s">
        <v>130</v>
      </c>
      <c r="C23" s="8" t="s">
        <v>131</v>
      </c>
      <c r="D23" s="8" t="s">
        <v>124</v>
      </c>
      <c r="E23" s="8" t="s">
        <v>68</v>
      </c>
      <c r="F23" s="8" t="s">
        <v>213</v>
      </c>
      <c r="G23" s="8" t="s">
        <v>83</v>
      </c>
      <c r="H23" s="8" t="s">
        <v>93</v>
      </c>
      <c r="I23" s="8" t="s">
        <v>261</v>
      </c>
      <c r="J23" s="8" t="s">
        <v>266</v>
      </c>
      <c r="K23" s="8" t="s">
        <v>267</v>
      </c>
    </row>
    <row r="24" customFormat="false" ht="15" hidden="false" customHeight="false" outlineLevel="0" collapsed="false">
      <c r="A24" s="8" t="n">
        <v>23</v>
      </c>
      <c r="B24" s="8" t="s">
        <v>132</v>
      </c>
      <c r="C24" s="8" t="s">
        <v>133</v>
      </c>
      <c r="D24" s="8" t="s">
        <v>124</v>
      </c>
      <c r="E24" s="8" t="s">
        <v>68</v>
      </c>
      <c r="F24" s="8" t="s">
        <v>213</v>
      </c>
      <c r="G24" s="8" t="s">
        <v>83</v>
      </c>
      <c r="H24" s="8" t="s">
        <v>77</v>
      </c>
      <c r="I24" s="8" t="s">
        <v>261</v>
      </c>
      <c r="J24" s="8" t="s">
        <v>268</v>
      </c>
      <c r="K24" s="8" t="s">
        <v>269</v>
      </c>
    </row>
    <row r="25" customFormat="false" ht="15" hidden="false" customHeight="false" outlineLevel="0" collapsed="false">
      <c r="A25" s="8" t="n">
        <v>24</v>
      </c>
      <c r="B25" s="8" t="s">
        <v>135</v>
      </c>
      <c r="C25" s="8" t="s">
        <v>136</v>
      </c>
      <c r="D25" s="8" t="s">
        <v>134</v>
      </c>
      <c r="E25" s="8" t="s">
        <v>137</v>
      </c>
      <c r="F25" s="8" t="s">
        <v>209</v>
      </c>
      <c r="G25" s="8" t="s">
        <v>83</v>
      </c>
      <c r="H25" s="8" t="s">
        <v>138</v>
      </c>
      <c r="I25" s="8" t="s">
        <v>270</v>
      </c>
      <c r="J25" s="8" t="s">
        <v>271</v>
      </c>
      <c r="K25" s="8" t="s">
        <v>272</v>
      </c>
    </row>
    <row r="26" customFormat="false" ht="15" hidden="false" customHeight="false" outlineLevel="0" collapsed="false">
      <c r="A26" s="8" t="n">
        <v>25</v>
      </c>
      <c r="B26" s="8" t="s">
        <v>140</v>
      </c>
      <c r="C26" s="8" t="s">
        <v>141</v>
      </c>
      <c r="D26" s="8" t="s">
        <v>134</v>
      </c>
      <c r="E26" s="8" t="s">
        <v>142</v>
      </c>
      <c r="F26" s="8" t="s">
        <v>273</v>
      </c>
      <c r="G26" s="8" t="s">
        <v>87</v>
      </c>
      <c r="H26" s="8" t="s">
        <v>138</v>
      </c>
      <c r="I26" s="8" t="s">
        <v>270</v>
      </c>
      <c r="J26" s="8" t="s">
        <v>274</v>
      </c>
      <c r="K26" s="8" t="s">
        <v>275</v>
      </c>
    </row>
    <row r="27" customFormat="false" ht="15" hidden="false" customHeight="false" outlineLevel="0" collapsed="false">
      <c r="A27" s="8" t="n">
        <v>26</v>
      </c>
      <c r="B27" s="8" t="s">
        <v>143</v>
      </c>
      <c r="C27" s="8" t="s">
        <v>144</v>
      </c>
      <c r="D27" s="8" t="s">
        <v>134</v>
      </c>
      <c r="E27" s="8" t="s">
        <v>68</v>
      </c>
      <c r="F27" s="8" t="s">
        <v>213</v>
      </c>
      <c r="G27" s="8" t="s">
        <v>83</v>
      </c>
      <c r="H27" s="8" t="s">
        <v>93</v>
      </c>
      <c r="I27" s="8" t="s">
        <v>261</v>
      </c>
      <c r="J27" s="8" t="s">
        <v>276</v>
      </c>
      <c r="K27" s="8" t="s">
        <v>277</v>
      </c>
    </row>
    <row r="28" customFormat="false" ht="15" hidden="false" customHeight="false" outlineLevel="0" collapsed="false">
      <c r="A28" s="8" t="n">
        <v>27</v>
      </c>
      <c r="B28" s="8" t="s">
        <v>145</v>
      </c>
      <c r="C28" s="8" t="s">
        <v>146</v>
      </c>
      <c r="D28" s="8" t="s">
        <v>134</v>
      </c>
      <c r="E28" s="8" t="s">
        <v>68</v>
      </c>
      <c r="F28" s="8" t="s">
        <v>213</v>
      </c>
      <c r="G28" s="8" t="s">
        <v>83</v>
      </c>
      <c r="H28" s="8" t="s">
        <v>93</v>
      </c>
      <c r="I28" s="8" t="s">
        <v>261</v>
      </c>
      <c r="J28" s="8" t="s">
        <v>278</v>
      </c>
      <c r="K28" s="8" t="s">
        <v>279</v>
      </c>
    </row>
    <row r="29" customFormat="false" ht="15" hidden="false" customHeight="false" outlineLevel="0" collapsed="false">
      <c r="A29" s="8" t="n">
        <v>28</v>
      </c>
      <c r="B29" s="8" t="s">
        <v>147</v>
      </c>
      <c r="C29" s="8" t="s">
        <v>148</v>
      </c>
      <c r="D29" s="8" t="s">
        <v>134</v>
      </c>
      <c r="E29" s="8" t="s">
        <v>149</v>
      </c>
      <c r="F29" s="8" t="s">
        <v>273</v>
      </c>
      <c r="G29" s="8" t="s">
        <v>83</v>
      </c>
      <c r="H29" s="8" t="s">
        <v>93</v>
      </c>
      <c r="I29" s="8" t="s">
        <v>261</v>
      </c>
      <c r="J29" s="8" t="s">
        <v>280</v>
      </c>
      <c r="K29" s="8" t="s">
        <v>281</v>
      </c>
    </row>
    <row r="30" customFormat="false" ht="15" hidden="false" customHeight="false" outlineLevel="0" collapsed="false">
      <c r="A30" s="8" t="n">
        <v>29</v>
      </c>
      <c r="B30" s="8" t="s">
        <v>150</v>
      </c>
      <c r="C30" s="8" t="s">
        <v>151</v>
      </c>
      <c r="D30" s="8" t="s">
        <v>134</v>
      </c>
      <c r="E30" s="8" t="s">
        <v>152</v>
      </c>
      <c r="F30" s="8" t="s">
        <v>273</v>
      </c>
      <c r="G30" s="8" t="s">
        <v>83</v>
      </c>
      <c r="H30" s="8" t="s">
        <v>138</v>
      </c>
      <c r="I30" s="8" t="s">
        <v>270</v>
      </c>
      <c r="J30" s="8" t="s">
        <v>282</v>
      </c>
      <c r="K30" s="8" t="s">
        <v>283</v>
      </c>
    </row>
    <row r="31" customFormat="false" ht="15" hidden="false" customHeight="false" outlineLevel="0" collapsed="false">
      <c r="A31" s="8" t="n">
        <v>30</v>
      </c>
      <c r="B31" s="8" t="s">
        <v>153</v>
      </c>
      <c r="C31" s="8" t="s">
        <v>154</v>
      </c>
      <c r="D31" s="8" t="s">
        <v>134</v>
      </c>
      <c r="E31" s="8" t="s">
        <v>152</v>
      </c>
      <c r="F31" s="8" t="s">
        <v>273</v>
      </c>
      <c r="G31" s="8" t="s">
        <v>83</v>
      </c>
      <c r="H31" s="8" t="s">
        <v>155</v>
      </c>
      <c r="I31" s="8" t="s">
        <v>270</v>
      </c>
      <c r="J31" s="8" t="s">
        <v>284</v>
      </c>
      <c r="K31" s="8" t="s">
        <v>285</v>
      </c>
    </row>
    <row r="32" customFormat="false" ht="15" hidden="false" customHeight="false" outlineLevel="0" collapsed="false">
      <c r="A32" s="8" t="n">
        <v>31</v>
      </c>
      <c r="B32" s="8" t="s">
        <v>157</v>
      </c>
      <c r="C32" s="8" t="s">
        <v>158</v>
      </c>
      <c r="D32" s="8" t="s">
        <v>156</v>
      </c>
      <c r="E32" s="8" t="s">
        <v>68</v>
      </c>
      <c r="F32" s="8" t="s">
        <v>213</v>
      </c>
      <c r="G32" s="8" t="s">
        <v>83</v>
      </c>
      <c r="H32" s="8" t="s">
        <v>159</v>
      </c>
      <c r="I32" s="8" t="s">
        <v>286</v>
      </c>
      <c r="J32" s="8" t="s">
        <v>287</v>
      </c>
      <c r="K32" s="8" t="s">
        <v>288</v>
      </c>
    </row>
    <row r="33" customFormat="false" ht="15" hidden="false" customHeight="false" outlineLevel="0" collapsed="false">
      <c r="A33" s="8" t="n">
        <v>32</v>
      </c>
      <c r="B33" s="8" t="s">
        <v>161</v>
      </c>
      <c r="C33" s="8" t="s">
        <v>162</v>
      </c>
      <c r="D33" s="8" t="s">
        <v>156</v>
      </c>
      <c r="E33" s="8" t="s">
        <v>163</v>
      </c>
      <c r="F33" s="8" t="s">
        <v>273</v>
      </c>
      <c r="G33" s="8" t="s">
        <v>83</v>
      </c>
      <c r="H33" s="8" t="s">
        <v>164</v>
      </c>
      <c r="I33" s="8" t="s">
        <v>289</v>
      </c>
      <c r="J33" s="8" t="s">
        <v>290</v>
      </c>
      <c r="K33" s="8" t="s">
        <v>291</v>
      </c>
    </row>
    <row r="34" customFormat="false" ht="15" hidden="false" customHeight="false" outlineLevel="0" collapsed="false">
      <c r="A34" s="8" t="n">
        <v>33</v>
      </c>
      <c r="B34" s="8" t="s">
        <v>166</v>
      </c>
      <c r="C34" s="8" t="s">
        <v>167</v>
      </c>
      <c r="D34" s="8" t="s">
        <v>156</v>
      </c>
      <c r="E34" s="8" t="s">
        <v>168</v>
      </c>
      <c r="F34" s="8" t="s">
        <v>273</v>
      </c>
      <c r="G34" s="8" t="s">
        <v>83</v>
      </c>
      <c r="H34" s="8" t="s">
        <v>159</v>
      </c>
      <c r="I34" s="8" t="s">
        <v>270</v>
      </c>
      <c r="J34" s="8" t="s">
        <v>292</v>
      </c>
      <c r="K34" s="8" t="s">
        <v>293</v>
      </c>
    </row>
    <row r="35" customFormat="false" ht="15" hidden="false" customHeight="false" outlineLevel="0" collapsed="false">
      <c r="A35" s="8" t="n">
        <v>34</v>
      </c>
      <c r="B35" s="8" t="s">
        <v>169</v>
      </c>
      <c r="C35" s="8" t="s">
        <v>170</v>
      </c>
      <c r="D35" s="8" t="s">
        <v>156</v>
      </c>
      <c r="E35" s="8" t="s">
        <v>171</v>
      </c>
      <c r="F35" s="8" t="s">
        <v>273</v>
      </c>
      <c r="G35" s="8" t="s">
        <v>83</v>
      </c>
      <c r="H35" s="8" t="s">
        <v>172</v>
      </c>
      <c r="I35" s="8" t="s">
        <v>270</v>
      </c>
      <c r="J35" s="8" t="s">
        <v>294</v>
      </c>
      <c r="K35" s="8" t="s">
        <v>295</v>
      </c>
    </row>
    <row r="36" customFormat="false" ht="15" hidden="false" customHeight="false" outlineLevel="0" collapsed="false">
      <c r="A36" s="8" t="n">
        <v>35</v>
      </c>
      <c r="B36" s="8" t="s">
        <v>173</v>
      </c>
      <c r="C36" s="8" t="s">
        <v>174</v>
      </c>
      <c r="D36" s="8" t="s">
        <v>156</v>
      </c>
      <c r="E36" s="8" t="s">
        <v>68</v>
      </c>
      <c r="F36" s="8" t="s">
        <v>213</v>
      </c>
      <c r="G36" s="8" t="s">
        <v>83</v>
      </c>
      <c r="H36" s="8" t="s">
        <v>93</v>
      </c>
      <c r="I36" s="8" t="s">
        <v>233</v>
      </c>
      <c r="J36" s="8" t="s">
        <v>296</v>
      </c>
      <c r="K36" s="8" t="s">
        <v>297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docProps/app.xml><?xml version="1.0" encoding="utf-8"?>
<Properties xmlns="http://schemas.openxmlformats.org/officeDocument/2006/extended-properties" xmlns:vt="http://schemas.openxmlformats.org/officeDocument/2006/docPropsVTypes">
  <Template/>
  <TotalTime>0</TotalTime>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2026-10-12T06:40:04Z</dcterms:created>
  <dc:creator>Brad Leake</dc:creator>
  <dc:description/>
  <dc:language>en-US</dc:language>
  <cp:lastModifiedBy>Brad Leake</cp:lastModifiedBy>
  <dcterms:modified xsi:type="dcterms:W3CDTF">2026-10-12T02:40:08Z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