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7.xml.rels" ContentType="application/vnd.openxmlformats-package.relationships+xml"/>
  <Override PartName="/xl/worksheets/_rels/sheet10.xml.rels" ContentType="application/vnd.openxmlformats-package.relationships+xml"/>
  <Override PartName="/xl/worksheets/_rels/sheet1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omments10.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bout" sheetId="1" state="visible" r:id="rId3"/>
    <sheet name="Dashboard" sheetId="2" state="visible" r:id="rId4"/>
    <sheet name="Financial Position" sheetId="3" state="visible" r:id="rId5"/>
    <sheet name="Budget to Actual" sheetId="4" state="visible" r:id="rId6"/>
    <sheet name="Variance Notes" sheetId="5" state="visible" r:id="rId7"/>
    <sheet name="Functional Expenses" sheetId="6" state="visible" r:id="rId8"/>
    <sheet name="Cash Forecast" sheetId="7" state="visible" r:id="rId9"/>
    <sheet name="Restricted Funds" sheetId="8" state="visible" r:id="rId10"/>
    <sheet name="AR and Pledges" sheetId="9" state="visible" r:id="rId11"/>
    <sheet name="Settings" sheetId="10" state="visible" r:id="rId12"/>
    <sheet name="Account Map" sheetId="11" state="visible" r:id="rId13"/>
    <sheet name="Budget" sheetId="12" state="visible" r:id="rId14"/>
    <sheet name="TB Current" sheetId="13" state="visible" r:id="rId15"/>
    <sheet name="TB Prior Month" sheetId="14" state="visible" r:id="rId16"/>
    <sheet name="TB Prior Year" sheetId="15" state="visible" r:id="rId17"/>
    <sheet name="Cash History" sheetId="16" state="visible" r:id="rId18"/>
  </sheets>
  <definedNames>
    <definedName function="false" hidden="false" localSheetId="0" name="_xlnm.Print_Area" vbProcedure="false">About!$A$1:$C$29</definedName>
    <definedName function="false" hidden="false" localSheetId="10" name="_xlnm.Print_Area" vbProcedure="false">'Account Map'!$A$1:$F$67</definedName>
    <definedName function="false" hidden="true" localSheetId="10" name="_xlnm._FilterDatabase" vbProcedure="false">'Account Map'!$A$5:$F$67</definedName>
    <definedName function="false" hidden="false" localSheetId="8" name="_xlnm.Print_Area" vbProcedure="false">'AR and Pledges'!$A$1:$R$30</definedName>
    <definedName function="false" hidden="false" localSheetId="11" name="_xlnm.Print_Area" vbProcedure="false">Budget!$A$1:$Q$40</definedName>
    <definedName function="false" hidden="false" localSheetId="3" name="_xlnm.Print_Area" vbProcedure="false">'Budget to Actual'!$A$1:$N$48</definedName>
    <definedName function="false" hidden="false" localSheetId="6" name="_xlnm.Print_Area" vbProcedure="false">'Cash Forecast'!$A$1:$O$54</definedName>
    <definedName function="false" hidden="false" localSheetId="15" name="_xlnm.Print_Area" vbProcedure="false">'Cash History'!$A$1:$D$17</definedName>
    <definedName function="false" hidden="false" localSheetId="1" name="_xlnm.Print_Area" vbProcedure="false">Dashboard!$A$1:$S$44</definedName>
    <definedName function="false" hidden="false" localSheetId="2" name="_xlnm.Print_Area" vbProcedure="false">'Financial Position'!$A$1:$E$33</definedName>
    <definedName function="false" hidden="false" localSheetId="5" name="_xlnm.Print_Area" vbProcedure="false">'Functional Expenses'!$A$1:$I$26</definedName>
    <definedName function="false" hidden="false" localSheetId="7" name="_xlnm.Print_Area" vbProcedure="false">'Restricted Funds'!$A$1:$Q$23</definedName>
    <definedName function="false" hidden="false" localSheetId="9" name="_xlnm.Print_Area" vbProcedure="false">Settings!$A$1:$D$35</definedName>
    <definedName function="false" hidden="false" localSheetId="12" name="_xlnm.Print_Area" vbProcedure="false">'TB Current'!$A$1:$I$101</definedName>
    <definedName function="false" hidden="false" localSheetId="13" name="_xlnm.Print_Area" vbProcedure="false">'TB Prior Month'!$A$1:$I$101</definedName>
    <definedName function="false" hidden="false" localSheetId="14" name="_xlnm.Print_Area" vbProcedure="false">'TB Prior Year'!$A$1:$I$101</definedName>
    <definedName function="false" hidden="false" localSheetId="4" name="_xlnm.Print_Area" vbProcedure="false">'Variance Notes'!$A$1:$H$33</definedName>
    <definedName function="false" hidden="false" name="AllocNames" vbProcedure="false">Settings!$B$30:$B$34</definedName>
    <definedName function="false" hidden="false" name="AllocPct" vbProcedure="false">Settings!$C$30:$C$34</definedName>
    <definedName function="false" hidden="false" name="DailyExp" vbProcedure="false">Settings!$C$23</definedName>
    <definedName function="false" hidden="false" name="EndWindow" vbProcedure="false">Settings!$C$27</definedName>
    <definedName function="false" hidden="false" name="FM" vbProcedure="false">Settings!$C$8</definedName>
    <definedName function="false" hidden="false" name="MinDays" vbProcedure="false">Settings!$C$20</definedName>
    <definedName function="false" hidden="false" name="OrgName" vbProcedure="false">Settings!$C$5</definedName>
    <definedName function="false" hidden="false" name="PaceTol" vbProcedure="false">Settings!$C$26</definedName>
    <definedName function="false" hidden="false" name="PYDate" vbProcedure="false">Settings!$C$11</definedName>
    <definedName function="false" hidden="false" name="RptDate" vbProcedure="false">Settings!$C$9</definedName>
    <definedName function="false" hidden="false" name="RptLabel" vbProcedure="false">Settings!$C$10</definedName>
    <definedName function="false" hidden="false" name="SigAbs" vbProcedure="false">Settings!$C$15</definedName>
    <definedName function="false" hidden="false" name="SigMin" vbProcedure="false">Settings!$C$17</definedName>
    <definedName function="false" hidden="false" name="SigPct" vbProcedure="false">Settings!$C$16</definedName>
  </definedNames>
  <calcPr iterateCount="100" refMode="A1" iterate="false" iterateDelta="0.0001"/>
  <extLst>
    <ext xmlns:loext="http://schemas.libreoffice.org/" uri="{7626C862-2A13-11E5-B345-FEFF819CDC9F}">
      <loext:extCalcPr stringRefSyntax="ExcelA1"/>
    </ext>
  </extLst>
</workbook>
</file>

<file path=xl/comments10.xml><?xml version="1.0" encoding="utf-8"?>
<comments xmlns="http://schemas.openxmlformats.org/spreadsheetml/2006/main" xmlns:xdr="http://schemas.openxmlformats.org/drawingml/2006/spreadsheetDrawing">
  <authors>
    <author>Unknown Author</author>
  </authors>
  <commentList>
    <comment ref="C8" authorId="0">
      <text>
        <r>
          <rPr>
            <sz val="10"/>
            <rFont val="Arial"/>
            <family val="2"/>
          </rPr>
          <t xml:space="preserve">Fiscal month of the report. July is 1 and June is 12. March is 9.</t>
        </r>
      </text>
    </comment>
  </commentList>
</comments>
</file>

<file path=xl/sharedStrings.xml><?xml version="1.0" encoding="utf-8"?>
<sst xmlns="http://schemas.openxmlformats.org/spreadsheetml/2006/main" count="1320" uniqueCount="448">
  <si>
    <t xml:space="preserve">Board Financial Packet Workbook</t>
  </si>
  <si>
    <t xml:space="preserve">Sample data. All names, organizations, and figures are fictional.</t>
  </si>
  <si>
    <t xml:space="preserve">What this workbook does</t>
  </si>
  <si>
    <t xml:space="preserve">It turns a QuickBooks trial balance into the monthly finance committee packet. Every report reads the trial balance through the Account Map, so replacing the trial balance updates the dashboard, statements, functional expenses, and tie-outs.</t>
  </si>
  <si>
    <t xml:space="preserve">Monthly update steps</t>
  </si>
  <si>
    <t xml:space="preserve">1. Copy the current TB Current data into TB Prior Month (columns A to E) so last month is kept.</t>
  </si>
  <si>
    <t xml:space="preserve">2. Paste the new year-to-date trial balance by class into TB Current, columns A to E, and enter the trial balance date in cell C5.</t>
  </si>
  <si>
    <t xml:space="preserve">3. Change the report month number on the Settings sheet.</t>
  </si>
  <si>
    <t xml:space="preserve">4. Update the blue cells on Restricted Funds, AR and Pledges, Cash Forecast, and Cash History.</t>
  </si>
  <si>
    <t xml:space="preserve">5. Review the checks below. Every check should read OK before the packet goes to the committee.</t>
  </si>
  <si>
    <t xml:space="preserve">6. Write a note for each line marked Explain on the Variance Notes sheet.</t>
  </si>
  <si>
    <t xml:space="preserve">Color key</t>
  </si>
  <si>
    <t xml:space="preserve">Blue text marks typed inputs. Black text marks formulas. Green text marks direct links to another sheet.</t>
  </si>
  <si>
    <t xml:space="preserve">Workbook checks</t>
  </si>
  <si>
    <t xml:space="preserve">TB Current debits equal credits</t>
  </si>
  <si>
    <t xml:space="preserve">TB Prior Month debits equal credits</t>
  </si>
  <si>
    <t xml:space="preserve">TB Prior Year debits equal credits</t>
  </si>
  <si>
    <t xml:space="preserve">Every account in the trial balances is mapped</t>
  </si>
  <si>
    <t xml:space="preserve">Statement of financial position balances</t>
  </si>
  <si>
    <t xml:space="preserve">Functional expenses agree to the budget to actual</t>
  </si>
  <si>
    <t xml:space="preserve">Restricted releases agree to the general ledger</t>
  </si>
  <si>
    <t xml:space="preserve">Aging detail agrees to the general ledger</t>
  </si>
  <si>
    <t xml:space="preserve">Shared cost allocation totals 100%</t>
  </si>
  <si>
    <t xml:space="preserve">Every flagged variance has a note</t>
  </si>
  <si>
    <t xml:space="preserve">Cash and cash equivalents</t>
  </si>
  <si>
    <t xml:space="preserve">Days of cash on hand</t>
  </si>
  <si>
    <t xml:space="preserve">Revenue and support, year to date</t>
  </si>
  <si>
    <t xml:space="preserve">Expenses, year to date</t>
  </si>
  <si>
    <t xml:space="preserve">Net surplus (deficit), year to date</t>
  </si>
  <si>
    <t xml:space="preserve">Restricted funds released, year to date</t>
  </si>
  <si>
    <t xml:space="preserve">Chart data (linked to the report sheets)</t>
  </si>
  <si>
    <t xml:space="preserve">Revenue line</t>
  </si>
  <si>
    <t xml:space="preserve">Actual</t>
  </si>
  <si>
    <t xml:space="preserve">Budget</t>
  </si>
  <si>
    <t xml:space="preserve">Individual contributions</t>
  </si>
  <si>
    <t xml:space="preserve">Corporate contributions</t>
  </si>
  <si>
    <t xml:space="preserve">Foundation grants</t>
  </si>
  <si>
    <t xml:space="preserve">Government grants</t>
  </si>
  <si>
    <t xml:space="preserve">Program service fees</t>
  </si>
  <si>
    <t xml:space="preserve">Special event, net</t>
  </si>
  <si>
    <t xml:space="preserve">Restricted releases</t>
  </si>
  <si>
    <t xml:space="preserve">Expense group</t>
  </si>
  <si>
    <t xml:space="preserve">Personnel</t>
  </si>
  <si>
    <t xml:space="preserve">Client assistance</t>
  </si>
  <si>
    <t xml:space="preserve">Food and supplies</t>
  </si>
  <si>
    <t xml:space="preserve">Professional services</t>
  </si>
  <si>
    <t xml:space="preserve">Facilities and technology</t>
  </si>
  <si>
    <t xml:space="preserve">All other</t>
  </si>
  <si>
    <t xml:space="preserve">Items for the committee</t>
  </si>
  <si>
    <t xml:space="preserve">Year to date, the organization shows a surplus of $9,900 compared with a budgeted surplus of $117,800. Most of the gap comes from the Spring Benefit, lower certification course fees, and workforce grant revenue that could not be billed while a position was open.</t>
  </si>
  <si>
    <t xml:space="preserve">Cash is $1,104,200, which covers about 81 days of operating expenses after setting aside unspent restricted gifts. The 13-week forecast stays above the board's 60-day minimum, and the lowest point is about $812,800 in the week ending June 19.</t>
  </si>
  <si>
    <t xml:space="preserve">The state workforce board owes $149,000 on four invoices, and two of them are more than 50 days past due. Staff resubmitted the missing timesheet documentation on March 27 and expect payment in early May.</t>
  </si>
  <si>
    <t xml:space="preserve">Two donor-restricted grants and the state workforce subgrant are behind their spending pace. The committee may want to ask program staff for a spending plan for each one before the end of the fiscal year.</t>
  </si>
  <si>
    <t xml:space="preserve">Statement of Financial Position</t>
  </si>
  <si>
    <t xml:space="preserve">Change</t>
  </si>
  <si>
    <t xml:space="preserve">Change %</t>
  </si>
  <si>
    <t xml:space="preserve">Assets</t>
  </si>
  <si>
    <t xml:space="preserve">Grants and contracts receivable</t>
  </si>
  <si>
    <t xml:space="preserve">Program fees receivable</t>
  </si>
  <si>
    <t xml:space="preserve">Pledges receivable, net</t>
  </si>
  <si>
    <t xml:space="preserve">Prepaid expenses and deposits</t>
  </si>
  <si>
    <t xml:space="preserve">Investments held for endowment</t>
  </si>
  <si>
    <t xml:space="preserve">Property and equipment, net</t>
  </si>
  <si>
    <t xml:space="preserve">Total assets</t>
  </si>
  <si>
    <t xml:space="preserve">Liabilities</t>
  </si>
  <si>
    <t xml:space="preserve">Accounts payable</t>
  </si>
  <si>
    <t xml:space="preserve">Accrued payroll and related liabilities</t>
  </si>
  <si>
    <t xml:space="preserve">Refundable advances</t>
  </si>
  <si>
    <t xml:space="preserve">Deferred program fees</t>
  </si>
  <si>
    <t xml:space="preserve">Note payable</t>
  </si>
  <si>
    <t xml:space="preserve">Total liabilities</t>
  </si>
  <si>
    <t xml:space="preserve">Net assets</t>
  </si>
  <si>
    <t xml:space="preserve">Without donor restrictions</t>
  </si>
  <si>
    <t xml:space="preserve">With donor restrictions</t>
  </si>
  <si>
    <t xml:space="preserve">Total net assets</t>
  </si>
  <si>
    <t xml:space="preserve">Total liabilities and net assets</t>
  </si>
  <si>
    <t xml:space="preserve">Check: assets less liabilities and net assets</t>
  </si>
  <si>
    <t xml:space="preserve">Net assets include current-year activity through the report date because the books are not closed until year end.</t>
  </si>
  <si>
    <t xml:space="preserve">Statement of Activities: Budget to Actual</t>
  </si>
  <si>
    <t xml:space="preserve">Month</t>
  </si>
  <si>
    <t xml:space="preserve">Year to date</t>
  </si>
  <si>
    <t xml:space="preserve">Full year</t>
  </si>
  <si>
    <t xml:space="preserve">Favorable (unfavorable)</t>
  </si>
  <si>
    <t xml:space="preserve">Var %</t>
  </si>
  <si>
    <t xml:space="preserve">Annual budget</t>
  </si>
  <si>
    <t xml:space="preserve">% of budget</t>
  </si>
  <si>
    <t xml:space="preserve">Explain?</t>
  </si>
  <si>
    <t xml:space="preserve">Revenue and support without donor restrictions</t>
  </si>
  <si>
    <t xml:space="preserve">Government grants: housing</t>
  </si>
  <si>
    <t xml:space="preserve">Government grants: workforce</t>
  </si>
  <si>
    <t xml:space="preserve">Government grants: senior services</t>
  </si>
  <si>
    <t xml:space="preserve">Special event revenue</t>
  </si>
  <si>
    <t xml:space="preserve">Less cost of direct benefits to donors</t>
  </si>
  <si>
    <t xml:space="preserve">Investment return and other income</t>
  </si>
  <si>
    <t xml:space="preserve">Net assets released from restrictions</t>
  </si>
  <si>
    <t xml:space="preserve">Total revenue and support</t>
  </si>
  <si>
    <t xml:space="preserve">Expenses</t>
  </si>
  <si>
    <t xml:space="preserve">Salaries and wages</t>
  </si>
  <si>
    <t xml:space="preserve">Payroll taxes and benefits</t>
  </si>
  <si>
    <t xml:space="preserve">Professional and contract services</t>
  </si>
  <si>
    <t xml:space="preserve">Direct client assistance</t>
  </si>
  <si>
    <t xml:space="preserve">Food and program supplies</t>
  </si>
  <si>
    <t xml:space="preserve">Occupancy</t>
  </si>
  <si>
    <t xml:space="preserve">Technology</t>
  </si>
  <si>
    <t xml:space="preserve">Insurance</t>
  </si>
  <si>
    <t xml:space="preserve">Travel and vehicles</t>
  </si>
  <si>
    <t xml:space="preserve">Printing, postage, and marketing</t>
  </si>
  <si>
    <t xml:space="preserve">Staff training</t>
  </si>
  <si>
    <t xml:space="preserve">Interest</t>
  </si>
  <si>
    <t xml:space="preserve">Depreciation</t>
  </si>
  <si>
    <t xml:space="preserve">Bank fees and other</t>
  </si>
  <si>
    <t xml:space="preserve">Total expenses</t>
  </si>
  <si>
    <t xml:space="preserve">Change in net assets without donor restrictions</t>
  </si>
  <si>
    <t xml:space="preserve">Net assets with donor restrictions</t>
  </si>
  <si>
    <t xml:space="preserve">Contributions with donor restrictions</t>
  </si>
  <si>
    <t xml:space="preserve">Endowment investment return</t>
  </si>
  <si>
    <t xml:space="preserve">Released from restrictions</t>
  </si>
  <si>
    <t xml:space="preserve">Change in net assets with donor restrictions</t>
  </si>
  <si>
    <t xml:space="preserve">Total change in net assets</t>
  </si>
  <si>
    <t xml:space="preserve">Favorable variances are positive: revenue above budget or expenses below budget. Lines marked Explain meet the variance policy on the Settings sheet and have a note on the Variance Notes sheet.</t>
  </si>
  <si>
    <t xml:space="preserve">Variance Notes</t>
  </si>
  <si>
    <t xml:space="preserve">Line</t>
  </si>
  <si>
    <t xml:space="preserve">YTD actual</t>
  </si>
  <si>
    <t xml:space="preserve">YTD budget</t>
  </si>
  <si>
    <t xml:space="preserve">Policy</t>
  </si>
  <si>
    <t xml:space="preserve">Explanation</t>
  </si>
  <si>
    <t xml:space="preserve">Note status</t>
  </si>
  <si>
    <t xml:space="preserve">Individual giving is $46,700 ahead of budget. The year-end appeal raised more than planned, and the December total includes an unrestricted estate gift of $35,000 that the budget did not include. Without that gift, individual giving is about 2 percent ahead of plan, so the full-year forecast has not been raised.</t>
  </si>
  <si>
    <t xml:space="preserve">Workforce grant revenue is $37,000 below budget because this contract reimburses actual costs, and the job coach position was vacant from October through February. If spending stays on budget for April through June, about $37,000 of the award will go unused, so staff have asked the state workforce board whether the balance can carry into next year's contract.</t>
  </si>
  <si>
    <t xml:space="preserve">Program fees are $32,400 below budget. Fees from the paid certification courses are $33,000 (28 percent) below plan because two employer partners postponed their spring cohorts until the fall. Senior program fees are on budget.</t>
  </si>
  <si>
    <t xml:space="preserve">The Spring Benefit on March 14 brought in $268,400 against a budget of $300,000. Ticket sales were close to plan, but sponsorships were lower because two sponsors from last year did not renew. Direct costs for meals and the venue ran $6,150 over budget, so the event netted $182,250 compared with a budgeted $220,000.</t>
  </si>
  <si>
    <t xml:space="preserve">Releases are $23,300 below budget because two restricted grants are spending more slowly than planned: the Okafor certification scholarships and the Tri-County digital skills lab. The money is still available for those programs and will be released as it is spent.</t>
  </si>
  <si>
    <t xml:space="preserve">Salaries are $37,300 under budget because two positions were open for part of the year: the workforce job coach from October through February and a housing case manager from November through January. Both positions are now filled. Part of this savings is offset by workforce grant revenue that could not be billed while the job coach position was open.</t>
  </si>
  <si>
    <t xml:space="preserve">Health insurance premiums went up about 7 percent at the January renewal, which is more than the budget assumed. Lower payroll taxes during the two vacancies offset part of the increase.</t>
  </si>
  <si>
    <t xml:space="preserve">Contract services are $20,000 over budget. The organization paid an outside IT firm from November through January to move files and email to a hosted system after the office server failed. This was a one-time cost and is not expected to repeat.</t>
  </si>
  <si>
    <t xml:space="preserve">Food and supply costs are $22,000 over budget, and nearly all of the difference is food. Senior Connections is delivering more meals than planned and wholesale food prices are higher than the budget assumed. The Area Agency on Aging contract has a fixed annual cap, so the added meals are not reimbursed, and staff are asking the agency to raise the cap in next year's contract.</t>
  </si>
  <si>
    <t xml:space="preserve">Functional Expenses, Year to Date</t>
  </si>
  <si>
    <t xml:space="preserve">Program services</t>
  </si>
  <si>
    <t xml:space="preserve">Supporting services</t>
  </si>
  <si>
    <t xml:space="preserve">Housing Stability</t>
  </si>
  <si>
    <t xml:space="preserve">Workforce Pathways</t>
  </si>
  <si>
    <t xml:space="preserve">Senior Connections</t>
  </si>
  <si>
    <t xml:space="preserve">Total program services</t>
  </si>
  <si>
    <t xml:space="preserve">Management and General</t>
  </si>
  <si>
    <t xml:space="preserve">Fundraising</t>
  </si>
  <si>
    <t xml:space="preserve">Total supporting services</t>
  </si>
  <si>
    <t xml:space="preserve">Share of total expenses</t>
  </si>
  <si>
    <t xml:space="preserve">Check: total agrees to Budget to Actual</t>
  </si>
  <si>
    <t xml:space="preserve">Method: salaries, benefits, and other direct costs are coded to a program or support function in QuickBooks using classes. Occupancy, technology, insurance, interest, and depreciation are coded to Shared Costs and allocated using the budgeted FTE percentages on the Settings sheet.</t>
  </si>
  <si>
    <t xml:space="preserve">13-Week Cash Flow Forecast</t>
  </si>
  <si>
    <t xml:space="preserve">Week</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</si>
  <si>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</si>
  <si>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</si>
  <si>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</si>
  <si>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</si>
  <si>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</si>
  <si>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</si>
  <si>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</si>
  <si>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</si>
  <si>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</si>
  <si>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</si>
  <si>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</si>
  <si>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</si>
  <si>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</si>
  <si>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13-week total</t>
  </si>
  <si>
    <t xml:space="preserve">Week ending (Friday)</t>
  </si>
  <si>
    <t xml:space="preserve">Beginning cash</t>
  </si>
  <si>
    <t xml:space="preserve">Receipts</t>
  </si>
  <si>
    <t xml:space="preserve">Government grant reimbursements</t>
  </si>
  <si>
    <t xml:space="preserve">Contributions and pledge payments</t>
  </si>
  <si>
    <t xml:space="preserve">Special event sponsorships due</t>
  </si>
  <si>
    <t xml:space="preserve">Other receipts</t>
  </si>
  <si>
    <t xml:space="preserve">Total receipts</t>
  </si>
  <si>
    <t xml:space="preserve">Disbursements</t>
  </si>
  <si>
    <t xml:space="preserve">Payroll (net pay, taxes, retirement)</t>
  </si>
  <si>
    <t xml:space="preserve">Health and other benefits</t>
  </si>
  <si>
    <t xml:space="preserve">Rental and utility assistance</t>
  </si>
  <si>
    <t xml:space="preserve">Food, meals, and program supplies</t>
  </si>
  <si>
    <t xml:space="preserve">Vendors, occupancy, and technology</t>
  </si>
  <si>
    <t xml:space="preserve">Mortgage payment</t>
  </si>
  <si>
    <t xml:space="preserve">Capital purchases (replacement van)</t>
  </si>
  <si>
    <t xml:space="preserve">Total disbursements</t>
  </si>
  <si>
    <t xml:space="preserve">Net cash flow</t>
  </si>
  <si>
    <t xml:space="preserve">Ending cash</t>
  </si>
  <si>
    <t xml:space="preserve">Minimum cash target (board policy)</t>
  </si>
  <si>
    <t xml:space="preserve">Cushion above (below) minimum</t>
  </si>
  <si>
    <t xml:space="preserve">Lowest projected balance</t>
  </si>
  <si>
    <t xml:space="preserve">Week ending</t>
  </si>
  <si>
    <t xml:space="preserve">Assumptions:</t>
  </si>
  <si>
    <t xml:space="preserve">Government reimbursements arrive about 30 days after each monthly invoice. The overdue state workforce invoices for November and December are assumed paid in week 5.</t>
  </si>
  <si>
    <t xml:space="preserve">Payroll runs every other Friday. Health insurance premiums are paid in the first week of each month.</t>
  </si>
  <si>
    <t xml:space="preserve">The replacement van in week 10 was approved by the board in January and is paid from operating cash.</t>
  </si>
  <si>
    <t xml:space="preserve">Spring Benefit sponsor balances are expected in April. Contributions slow in late spring, which is normal for this organization.</t>
  </si>
  <si>
    <t xml:space="preserve">Restricted Funds and Grant Tracker</t>
  </si>
  <si>
    <t xml:space="preserve">Grant or purpose</t>
  </si>
  <si>
    <t xml:space="preserve">Funder</t>
  </si>
  <si>
    <t xml:space="preserve">Type</t>
  </si>
  <si>
    <t xml:space="preserve">Program</t>
  </si>
  <si>
    <t xml:space="preserve">Award amount</t>
  </si>
  <si>
    <t xml:space="preserve">Received to date</t>
  </si>
  <si>
    <t xml:space="preserve">Spent in prior years</t>
  </si>
  <si>
    <t xml:space="preserve">Spent this fiscal year</t>
  </si>
  <si>
    <t xml:space="preserve">Spent to date</t>
  </si>
  <si>
    <t xml:space="preserve">Remaining</t>
  </si>
  <si>
    <t xml:space="preserve">Unspent cash held</t>
  </si>
  <si>
    <t xml:space="preserve">Start date</t>
  </si>
  <si>
    <t xml:space="preserve">End date</t>
  </si>
  <si>
    <t xml:space="preserve">% spent</t>
  </si>
  <si>
    <t xml:space="preserve">% of time elapsed</t>
  </si>
  <si>
    <t xml:space="preserve">Days left</t>
  </si>
  <si>
    <t xml:space="preserve">Status</t>
  </si>
  <si>
    <t xml:space="preserve">Senior meals expansion</t>
  </si>
  <si>
    <t xml:space="preserve">Hartwell Family Foundation</t>
  </si>
  <si>
    <t xml:space="preserve">Donor-restricted</t>
  </si>
  <si>
    <t xml:space="preserve">Emergency rent fund</t>
  </si>
  <si>
    <t xml:space="preserve">Bluestone Community Foundation</t>
  </si>
  <si>
    <t xml:space="preserve">Certification scholarships</t>
  </si>
  <si>
    <t xml:space="preserve">Okafor Charitable Trust</t>
  </si>
  <si>
    <t xml:space="preserve">Digital skills lab</t>
  </si>
  <si>
    <t xml:space="preserve">Tri-County Giving Circle</t>
  </si>
  <si>
    <t xml:space="preserve">Senior wellness checks</t>
  </si>
  <si>
    <t xml:space="preserve">Calder Health Fund</t>
  </si>
  <si>
    <t xml:space="preserve">Housing navigator position</t>
  </si>
  <si>
    <t xml:space="preserve">Ashgrove Foundation</t>
  </si>
  <si>
    <t xml:space="preserve">Three-year operating pledge (time restricted)</t>
  </si>
  <si>
    <t xml:space="preserve">Delacroix Family</t>
  </si>
  <si>
    <t xml:space="preserve">General</t>
  </si>
  <si>
    <t xml:space="preserve">Endowment draw for senior meals</t>
  </si>
  <si>
    <t xml:space="preserve">Senior Meals Endowment</t>
  </si>
  <si>
    <t xml:space="preserve">Housing stability services contract</t>
  </si>
  <si>
    <t xml:space="preserve">County Department of Community Development</t>
  </si>
  <si>
    <t xml:space="preserve">Conditional grant</t>
  </si>
  <si>
    <t xml:space="preserve">Workforce innovation subgrant</t>
  </si>
  <si>
    <t xml:space="preserve">State Workforce Board (pass-through)</t>
  </si>
  <si>
    <t xml:space="preserve">Senior nutrition and wellness contract</t>
  </si>
  <si>
    <t xml:space="preserve">Regional Area Agency on Aging</t>
  </si>
  <si>
    <t xml:space="preserve">Total</t>
  </si>
  <si>
    <t xml:space="preserve">Tie-out</t>
  </si>
  <si>
    <t xml:space="preserve">Tracker</t>
  </si>
  <si>
    <t xml:space="preserve">Ledger</t>
  </si>
  <si>
    <t xml:space="preserve">Result</t>
  </si>
  <si>
    <t xml:space="preserve">Donor-restricted spending this year (released from restrictions)</t>
  </si>
  <si>
    <t xml:space="preserve">Unspent donor-restricted cash (excluded from days of cash)</t>
  </si>
  <si>
    <t xml:space="preserve">Donor-restricted gifts are released to operations as the money is spent for its purpose or as time restrictions expire. Conditional government awards are recognized as revenue when eligible costs are incurred, so their spending equals revenue to date.</t>
  </si>
  <si>
    <t xml:space="preserve">Receivables and Pledges Aging</t>
  </si>
  <si>
    <t xml:space="preserve">Aging summary</t>
  </si>
  <si>
    <t xml:space="preserve">Customer, funder, or donor</t>
  </si>
  <si>
    <t xml:space="preserve">Reference</t>
  </si>
  <si>
    <t xml:space="preserve">Due date</t>
  </si>
  <si>
    <t xml:space="preserve">Amount open</t>
  </si>
  <si>
    <t xml:space="preserve">Days past due</t>
  </si>
  <si>
    <t xml:space="preserve">Aging bucket</t>
  </si>
  <si>
    <t xml:space="preserve">Not yet due</t>
  </si>
  <si>
    <t xml:space="preserve">1 to 30 days</t>
  </si>
  <si>
    <t xml:space="preserve">31 to 60 days</t>
  </si>
  <si>
    <t xml:space="preserve">61 to 90 days</t>
  </si>
  <si>
    <t xml:space="preserve">Over 90 days</t>
  </si>
  <si>
    <t xml:space="preserve">General ledger</t>
  </si>
  <si>
    <t xml:space="preserve">Difference</t>
  </si>
  <si>
    <t xml:space="preserve">Grant receivable</t>
  </si>
  <si>
    <t xml:space="preserve">INV-26-0218 (Feb costs)</t>
  </si>
  <si>
    <t xml:space="preserve">INV-26-0119 (Jan costs)</t>
  </si>
  <si>
    <t xml:space="preserve">Program fees</t>
  </si>
  <si>
    <t xml:space="preserve">INV-26-0220 (Feb costs)</t>
  </si>
  <si>
    <t xml:space="preserve">Pledge</t>
  </si>
  <si>
    <t xml:space="preserve">INV-26-0121 (Jan costs)</t>
  </si>
  <si>
    <t xml:space="preserve">INV-25-1222 (Dec costs)</t>
  </si>
  <si>
    <t xml:space="preserve">Share of total</t>
  </si>
  <si>
    <t xml:space="preserve">INV-25-1123 (Nov costs)</t>
  </si>
  <si>
    <t xml:space="preserve">INV-26-0224 (Feb costs)</t>
  </si>
  <si>
    <t xml:space="preserve">Past due more than 60 days</t>
  </si>
  <si>
    <t xml:space="preserve">INV-26-0125 (Jan units)</t>
  </si>
  <si>
    <t xml:space="preserve">Allowance for uncollectible pledges</t>
  </si>
  <si>
    <t xml:space="preserve">City Emergency Services Fund</t>
  </si>
  <si>
    <t xml:space="preserve">INV-25-1027 (Q1 costs)</t>
  </si>
  <si>
    <t xml:space="preserve">Midstate Logistics (employer partner)</t>
  </si>
  <si>
    <t xml:space="preserve">PF-2614</t>
  </si>
  <si>
    <t xml:space="preserve">The general ledger column for pledges is shown before the allowance so it can be compared with the open pledge list. The difference column should be zero.</t>
  </si>
  <si>
    <t xml:space="preserve">Harmon Health Systems (employer partner)</t>
  </si>
  <si>
    <t xml:space="preserve">PF-2609</t>
  </si>
  <si>
    <t xml:space="preserve">Senior day program participants (12 accounts)</t>
  </si>
  <si>
    <t xml:space="preserve">Statement 3/1</t>
  </si>
  <si>
    <t xml:space="preserve">Senior day program participants (5 accounts)</t>
  </si>
  <si>
    <t xml:space="preserve">Statement 1/1</t>
  </si>
  <si>
    <t xml:space="preserve">Brightwater Manufacturing (employer partner)</t>
  </si>
  <si>
    <t xml:space="preserve">PF-2588</t>
  </si>
  <si>
    <t xml:space="preserve">Medicaid waiver meals (billing agent)</t>
  </si>
  <si>
    <t xml:space="preserve">Batch 26-02</t>
  </si>
  <si>
    <t xml:space="preserve">Delacroix Family (year 3 installment)</t>
  </si>
  <si>
    <t xml:space="preserve">Pledge 24-031</t>
  </si>
  <si>
    <t xml:space="preserve">Spring Benefit sponsors (9 sponsors)</t>
  </si>
  <si>
    <t xml:space="preserve">Event 2026</t>
  </si>
  <si>
    <t xml:space="preserve">Tri-County Giving Circle (second payment)</t>
  </si>
  <si>
    <t xml:space="preserve">Grant 25-114</t>
  </si>
  <si>
    <t xml:space="preserve">Ashgrove Foundation (year 2 payment)</t>
  </si>
  <si>
    <t xml:space="preserve">Grant 25-077</t>
  </si>
  <si>
    <t xml:space="preserve">Annual fund board pledges (6 donors)</t>
  </si>
  <si>
    <t xml:space="preserve">FY26 board</t>
  </si>
  <si>
    <t xml:space="preserve">Kessler Insurance Group</t>
  </si>
  <si>
    <t xml:space="preserve">Pledge 25-090</t>
  </si>
  <si>
    <t xml:space="preserve">Year-end appeal pledges (14 donors)</t>
  </si>
  <si>
    <t xml:space="preserve">FY26 appeal</t>
  </si>
  <si>
    <t xml:space="preserve">Northpoint Credit Union</t>
  </si>
  <si>
    <t xml:space="preserve">Pledge 25-102</t>
  </si>
  <si>
    <t xml:space="preserve">Total open items</t>
  </si>
  <si>
    <t xml:space="preserve">Settings and Assumptions</t>
  </si>
  <si>
    <t xml:space="preserve">Change the blue cells. Everything else in the workbook reads from these values.</t>
  </si>
  <si>
    <t xml:space="preserve">Reporting period</t>
  </si>
  <si>
    <t xml:space="preserve">Organization</t>
  </si>
  <si>
    <t xml:space="preserve">Larkfield Community Partners</t>
  </si>
  <si>
    <t xml:space="preserve">Fiscal year</t>
  </si>
  <si>
    <t xml:space="preserve">FY2026</t>
  </si>
  <si>
    <t xml:space="preserve">Fiscal year start date</t>
  </si>
  <si>
    <t xml:space="preserve">Report month number (1 = July, 12 = June)</t>
  </si>
  <si>
    <t xml:space="preserve">Report date (month end)</t>
  </si>
  <si>
    <t xml:space="preserve">Report month label</t>
  </si>
  <si>
    <t xml:space="preserve">Prior-year comparison date</t>
  </si>
  <si>
    <t xml:space="preserve">Finance committee meeting date</t>
  </si>
  <si>
    <t xml:space="preserve">Variance explanation policy</t>
  </si>
  <si>
    <t xml:space="preserve">Explain any year-to-date variance of at least</t>
  </si>
  <si>
    <t xml:space="preserve">Also explain a variance of at least this percent</t>
  </si>
  <si>
    <t xml:space="preserve">when the dollar variance is at least</t>
  </si>
  <si>
    <t xml:space="preserve">Liquidity</t>
  </si>
  <si>
    <t xml:space="preserve">Board minimum days of cash on hand</t>
  </si>
  <si>
    <t xml:space="preserve">Annual budgeted expenses</t>
  </si>
  <si>
    <t xml:space="preserve">Less budgeted depreciation (noncash)</t>
  </si>
  <si>
    <t xml:space="preserve">Average daily cash expenses</t>
  </si>
  <si>
    <t xml:space="preserve">Restricted funds tracker</t>
  </si>
  <si>
    <t xml:space="preserve">Flag spending that trails time elapsed by more than</t>
  </si>
  <si>
    <t xml:space="preserve">Flag awards ending within this many days</t>
  </si>
  <si>
    <t xml:space="preserve">Shared cost allocation (based on budgeted FTEs)</t>
  </si>
  <si>
    <t xml:space="preserve">Total (must equal 100%)</t>
  </si>
  <si>
    <t xml:space="preserve">Account Map</t>
  </si>
  <si>
    <t xml:space="preserve">Each general ledger account points to one line on the statements. Add a row here when a new account is created.</t>
  </si>
  <si>
    <t xml:space="preserve">Account</t>
  </si>
  <si>
    <t xml:space="preserve">Account name</t>
  </si>
  <si>
    <t xml:space="preserve">Section</t>
  </si>
  <si>
    <t xml:space="preserve">Report line</t>
  </si>
  <si>
    <t xml:space="preserve">Restriction</t>
  </si>
  <si>
    <t xml:space="preserve">Statement</t>
  </si>
  <si>
    <t xml:space="preserve">Operating Checking</t>
  </si>
  <si>
    <t xml:space="preserve">Asset</t>
  </si>
  <si>
    <t xml:space="preserve">Financial position</t>
  </si>
  <si>
    <t xml:space="preserve">Payroll Checking</t>
  </si>
  <si>
    <t xml:space="preserve">Money Market Reserve</t>
  </si>
  <si>
    <t xml:space="preserve">Petty Cash</t>
  </si>
  <si>
    <t xml:space="preserve">Grants Receivable (Government)</t>
  </si>
  <si>
    <t xml:space="preserve">Program Fees Receivable</t>
  </si>
  <si>
    <t xml:space="preserve">Pledges Receivable (Current)</t>
  </si>
  <si>
    <t xml:space="preserve">Pledges Receivable (Long-Term)</t>
  </si>
  <si>
    <t xml:space="preserve">Allowance for Uncollectible Pledges</t>
  </si>
  <si>
    <t xml:space="preserve">Prepaid Expenses</t>
  </si>
  <si>
    <t xml:space="preserve">Deposits</t>
  </si>
  <si>
    <t xml:space="preserve">Investments (Endowment)</t>
  </si>
  <si>
    <t xml:space="preserve">Building and Improvements</t>
  </si>
  <si>
    <t xml:space="preserve">Furniture and Equipment</t>
  </si>
  <si>
    <t xml:space="preserve">Vehicles</t>
  </si>
  <si>
    <t xml:space="preserve">Accumulated Depreciation</t>
  </si>
  <si>
    <t xml:space="preserve">Accounts Payable</t>
  </si>
  <si>
    <t xml:space="preserve">Liability</t>
  </si>
  <si>
    <t xml:space="preserve">Accrued Payroll</t>
  </si>
  <si>
    <t xml:space="preserve">Accrued Paid Time Off</t>
  </si>
  <si>
    <t xml:space="preserve">Payroll Liabilities</t>
  </si>
  <si>
    <t xml:space="preserve">Refundable Advances (Government)</t>
  </si>
  <si>
    <t xml:space="preserve">Deferred Program Fees</t>
  </si>
  <si>
    <t xml:space="preserve">Note Payable (Building)</t>
  </si>
  <si>
    <t xml:space="preserve">Net Assets Without Donor Restrictions</t>
  </si>
  <si>
    <t xml:space="preserve">Net Assets</t>
  </si>
  <si>
    <t xml:space="preserve">Net assets without donor restrictions</t>
  </si>
  <si>
    <t xml:space="preserve">Without</t>
  </si>
  <si>
    <t xml:space="preserve">Net Assets With Donor Restrictions (Purpose)</t>
  </si>
  <si>
    <t xml:space="preserve">With</t>
  </si>
  <si>
    <t xml:space="preserve">Net Assets With Donor Restrictions (Time)</t>
  </si>
  <si>
    <t xml:space="preserve">Net Assets With Donor Restrictions (Perpetual)</t>
  </si>
  <si>
    <t xml:space="preserve">Individual Contributions</t>
  </si>
  <si>
    <t xml:space="preserve">Revenue</t>
  </si>
  <si>
    <t xml:space="preserve">Activities</t>
  </si>
  <si>
    <t xml:space="preserve">Corporate Contributions</t>
  </si>
  <si>
    <t xml:space="preserve">Foundation Grants (General Operating)</t>
  </si>
  <si>
    <t xml:space="preserve">Government Grants (Housing)</t>
  </si>
  <si>
    <t xml:space="preserve">Government Grants (Workforce)</t>
  </si>
  <si>
    <t xml:space="preserve">Government Grants (Senior Services)</t>
  </si>
  <si>
    <t xml:space="preserve">Program Fees (Workforce Training)</t>
  </si>
  <si>
    <t xml:space="preserve">Program Fees (Senior Services)</t>
  </si>
  <si>
    <t xml:space="preserve">Special Event Revenue</t>
  </si>
  <si>
    <t xml:space="preserve">Cost of Direct Benefits to Donors</t>
  </si>
  <si>
    <t xml:space="preserve">Investment Return, Net</t>
  </si>
  <si>
    <t xml:space="preserve">Other Income</t>
  </si>
  <si>
    <t xml:space="preserve">Net Assets Released from Restrictions</t>
  </si>
  <si>
    <t xml:space="preserve">Contributions With Donor Restrictions (Purpose)</t>
  </si>
  <si>
    <t xml:space="preserve">Contributions With Donor Restrictions (Time)</t>
  </si>
  <si>
    <t xml:space="preserve">Endowment Investment Return</t>
  </si>
  <si>
    <t xml:space="preserve">Net Assets Released from Restrictions (With)</t>
  </si>
  <si>
    <t xml:space="preserve">Salaries and Wages</t>
  </si>
  <si>
    <t xml:space="preserve">Expense</t>
  </si>
  <si>
    <t xml:space="preserve">Payroll Taxes</t>
  </si>
  <si>
    <t xml:space="preserve">Employee Benefits</t>
  </si>
  <si>
    <t xml:space="preserve">Audit and Accounting Fees</t>
  </si>
  <si>
    <t xml:space="preserve">Contract Services</t>
  </si>
  <si>
    <t xml:space="preserve">Direct Client Assistance</t>
  </si>
  <si>
    <t xml:space="preserve">Food and Meal Supplies</t>
  </si>
  <si>
    <t xml:space="preserve">Program Supplies</t>
  </si>
  <si>
    <t xml:space="preserve">Technology and Software</t>
  </si>
  <si>
    <t xml:space="preserve">Travel, Mileage, and Vehicles</t>
  </si>
  <si>
    <t xml:space="preserve">Printing, Postage, and Marketing</t>
  </si>
  <si>
    <t xml:space="preserve">Staff Training</t>
  </si>
  <si>
    <t xml:space="preserve">Interest Expense</t>
  </si>
  <si>
    <t xml:space="preserve">Bank and Payment Processing Fees</t>
  </si>
  <si>
    <t xml:space="preserve">Miscellaneous</t>
  </si>
  <si>
    <t xml:space="preserve">FY2026 Board-Approved Budget by Month</t>
  </si>
  <si>
    <t xml:space="preserve">Revenue entered as positive amounts and expenses as positive amounts. Contra lines are negative.</t>
  </si>
  <si>
    <t xml:space="preserve">Fiscal month</t>
  </si>
  <si>
    <t xml:space="preserve">Jul 2025</t>
  </si>
  <si>
    <t xml:space="preserve">Aug 2025</t>
  </si>
  <si>
    <t xml:space="preserve">Sep 2025</t>
  </si>
  <si>
    <t xml:space="preserve">Oct 2025</t>
  </si>
  <si>
    <t xml:space="preserve">Nov 2025</t>
  </si>
  <si>
    <t xml:space="preserve">Dec 2025</t>
  </si>
  <si>
    <t xml:space="preserve">Jan 2026</t>
  </si>
  <si>
    <t xml:space="preserve">Feb 2026</t>
  </si>
  <si>
    <t xml:space="preserve">Mar 2026</t>
  </si>
  <si>
    <t xml:space="preserve">Apr 2026</t>
  </si>
  <si>
    <t xml:space="preserve">May 2026</t>
  </si>
  <si>
    <t xml:space="preserve">Jun 2026</t>
  </si>
  <si>
    <t xml:space="preserve">Trial Balance: Current</t>
  </si>
  <si>
    <t xml:space="preserve">Total debits</t>
  </si>
  <si>
    <t xml:space="preserve">Paste the QuickBooks trial balance by class for the report month into columns A to E (year to date).</t>
  </si>
  <si>
    <t xml:space="preserve">Total credits</t>
  </si>
  <si>
    <t xml:space="preserve">Unmapped</t>
  </si>
  <si>
    <t xml:space="preserve">Trial balance date</t>
  </si>
  <si>
    <t xml:space="preserve">Class</t>
  </si>
  <si>
    <t xml:space="preserve">Debit</t>
  </si>
  <si>
    <t xml:space="preserve">Credit</t>
  </si>
  <si>
    <t xml:space="preserve">Net (debit less credit)</t>
  </si>
  <si>
    <t xml:space="preserve">Shared Costs</t>
  </si>
  <si>
    <t xml:space="preserve">Trial Balance: Prior Month</t>
  </si>
  <si>
    <t xml:space="preserve">Last month's year-to-date trial balance. Month amounts on the reports are current less this sheet.</t>
  </si>
  <si>
    <t xml:space="preserve">Trial Balance: Prior Year</t>
  </si>
  <si>
    <t xml:space="preserve">Trial balance for the same month last year, used for the prior-year column on the statement of financial position.</t>
  </si>
  <si>
    <t xml:space="preserve">Month-End Cash History</t>
  </si>
  <si>
    <t xml:space="preserve">Earlier months are typed in from prior packets. The last two months come from the trial balances.</t>
  </si>
  <si>
    <t xml:space="preserve">Month end</t>
  </si>
  <si>
    <t xml:space="preserve">Total cash</t>
  </si>
  <si>
    <t xml:space="preserve">Minimum cash target</t>
  </si>
  <si>
    <t xml:space="preserve">Source</t>
  </si>
  <si>
    <t xml:space="preserve">Prior finance packet</t>
  </si>
  <si>
    <t xml:space="preserve">TB Prior Month</t>
  </si>
  <si>
    <t xml:space="preserve">TB Current</t>
  </si>
</sst>
</file>

<file path=xl/styles.xml><?xml version="1.0" encoding="utf-8"?>
<styleSheet xmlns="http://schemas.openxmlformats.org/spreadsheetml/2006/main">
  <numFmts count="13">
    <numFmt numFmtId="164" formatCode="General"/>
    <numFmt numFmtId="165" formatCode="\$#,##0;&quot;($&quot;#,##0\);\-"/>
    <numFmt numFmtId="166" formatCode="0"/>
    <numFmt numFmtId="167" formatCode="#,##0;\(#,##0\);\-"/>
    <numFmt numFmtId="168" formatCode="\$#,##0,\K"/>
    <numFmt numFmtId="169" formatCode="0.0%;\(0.0%\);\-"/>
    <numFmt numFmtId="170" formatCode="m/d"/>
    <numFmt numFmtId="171" formatCode="m/d/yy"/>
    <numFmt numFmtId="172" formatCode="\$#,##0"/>
    <numFmt numFmtId="173" formatCode="0%;\(0%\);\-"/>
    <numFmt numFmtId="174" formatCode="mmm\ d&quot;, &quot;yyyy"/>
    <numFmt numFmtId="175" formatCode="#,##0.00;\(#,##0.00\);\-"/>
    <numFmt numFmtId="176" formatCode="mmm\ yyyy"/>
  </numFmts>
  <fonts count="31">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sz val="10"/>
      <color rgb="FF5B6B7C"/>
      <name val="Arial"/>
      <family val="0"/>
      <charset val="1"/>
    </font>
    <font>
      <i val="true"/>
      <sz val="8"/>
      <color rgb="FF5B6B7C"/>
      <name val="Arial"/>
      <family val="0"/>
      <charset val="1"/>
    </font>
    <font>
      <b val="true"/>
      <sz val="10"/>
      <color rgb="FF1F3A5F"/>
      <name val="Arial"/>
      <family val="0"/>
      <charset val="1"/>
    </font>
    <font>
      <sz val="9"/>
      <color rgb="FF1F2933"/>
      <name val="Arial"/>
      <family val="0"/>
      <charset val="1"/>
    </font>
    <font>
      <b val="true"/>
      <sz val="9"/>
      <color rgb="FF2E6B4F"/>
      <name val="Arial"/>
      <family val="0"/>
      <charset val="1"/>
    </font>
    <font>
      <b val="true"/>
      <sz val="9"/>
      <color rgb="FF5B6B7C"/>
      <name val="Arial"/>
      <family val="0"/>
      <charset val="1"/>
    </font>
    <font>
      <b val="true"/>
      <sz val="18"/>
      <color rgb="FF1F3A5F"/>
      <name val="Arial"/>
      <family val="0"/>
      <charset val="1"/>
    </font>
    <font>
      <sz val="8"/>
      <color rgb="FF5B6B7C"/>
      <name val="Arial"/>
      <family val="0"/>
      <charset val="1"/>
    </font>
    <font>
      <b val="true"/>
      <sz val="9"/>
      <color rgb="FFFFFFFF"/>
      <name val="Arial"/>
      <family val="0"/>
      <charset val="1"/>
    </font>
    <font>
      <sz val="9"/>
      <color rgb="FF008000"/>
      <name val="Arial"/>
      <family val="0"/>
      <charset val="1"/>
    </font>
    <font>
      <b val="true"/>
      <sz val="10"/>
      <color rgb="FF1F3A5F"/>
      <name val="Calibri"/>
      <family val="2"/>
    </font>
    <font>
      <sz val="8"/>
      <color rgb="FF4A5563"/>
      <name val="Calibri"/>
      <family val="2"/>
    </font>
    <font>
      <sz val="10"/>
      <color rgb="FF000000"/>
      <name val="Calibri"/>
      <family val="2"/>
    </font>
    <font>
      <b val="true"/>
      <sz val="15"/>
      <color rgb="FF1F3A5F"/>
      <name val="Arial"/>
      <family val="0"/>
      <charset val="1"/>
    </font>
    <font>
      <sz val="10"/>
      <color rgb="FF1F2933"/>
      <name val="Arial"/>
      <family val="0"/>
      <charset val="1"/>
    </font>
    <font>
      <sz val="9"/>
      <color rgb="FF5B6B7C"/>
      <name val="Arial"/>
      <family val="0"/>
      <charset val="1"/>
    </font>
    <font>
      <b val="true"/>
      <sz val="10"/>
      <color rgb="FF1F2933"/>
      <name val="Arial"/>
      <family val="0"/>
      <charset val="1"/>
    </font>
    <font>
      <b val="true"/>
      <sz val="9"/>
      <color rgb="FF1F3A5F"/>
      <name val="Arial"/>
      <family val="0"/>
      <charset val="1"/>
    </font>
    <font>
      <b val="true"/>
      <sz val="9"/>
      <color rgb="FFB07D2B"/>
      <name val="Arial"/>
      <family val="0"/>
      <charset val="1"/>
    </font>
    <font>
      <sz val="9"/>
      <color rgb="FF0000FF"/>
      <name val="Arial"/>
      <family val="0"/>
      <charset val="1"/>
    </font>
    <font>
      <b val="true"/>
      <sz val="9"/>
      <color rgb="FF1F2933"/>
      <name val="Arial"/>
      <family val="0"/>
      <charset val="1"/>
    </font>
    <font>
      <b val="true"/>
      <sz val="8"/>
      <color rgb="FF5B6B7C"/>
      <name val="Arial"/>
      <family val="0"/>
      <charset val="1"/>
    </font>
    <font>
      <b val="true"/>
      <sz val="9"/>
      <color rgb="FFA23B2A"/>
      <name val="Arial"/>
      <family val="0"/>
      <charset val="1"/>
    </font>
    <font>
      <sz val="10"/>
      <color rgb="FF0000FF"/>
      <name val="Arial"/>
      <family val="0"/>
      <charset val="1"/>
    </font>
    <font>
      <b val="true"/>
      <sz val="10"/>
      <color rgb="FF2E6B4F"/>
      <name val="Arial"/>
      <family val="0"/>
      <charset val="1"/>
    </font>
    <font>
      <sz val="10"/>
      <name val="Arial"/>
      <family val="2"/>
    </font>
  </fonts>
  <fills count="6">
    <fill>
      <patternFill patternType="none"/>
    </fill>
    <fill>
      <patternFill patternType="gray125"/>
    </fill>
    <fill>
      <patternFill patternType="solid">
        <fgColor rgb="FFF4F6F9"/>
        <bgColor rgb="FFEEF1F5"/>
      </patternFill>
    </fill>
    <fill>
      <patternFill patternType="solid">
        <fgColor rgb="FF1F3A5F"/>
        <bgColor rgb="FF1F2933"/>
      </patternFill>
    </fill>
    <fill>
      <patternFill patternType="solid">
        <fgColor rgb="FFEEF1F5"/>
        <bgColor rgb="FFF4F6F9"/>
      </patternFill>
    </fill>
    <fill>
      <patternFill patternType="solid">
        <fgColor rgb="FFFFFFFF"/>
        <bgColor rgb="FFF4F6F9"/>
      </patternFill>
    </fill>
  </fills>
  <borders count="6">
    <border diagonalUp="false" diagonalDown="false">
      <left/>
      <right/>
      <top/>
      <bottom/>
      <diagonal/>
    </border>
    <border diagonalUp="false" diagonalDown="false">
      <left/>
      <right/>
      <top style="medium">
        <color rgb="FF1F3A5F"/>
      </top>
      <bottom/>
      <diagonal/>
    </border>
    <border diagonalUp="false" diagonalDown="false">
      <left/>
      <right/>
      <top style="medium">
        <color rgb="FFB07D2B"/>
      </top>
      <bottom/>
      <diagonal/>
    </border>
    <border diagonalUp="false" diagonalDown="false">
      <left/>
      <right/>
      <top style="thin">
        <color rgb="FF1F2933"/>
      </top>
      <bottom style="double">
        <color rgb="FF1F2933"/>
      </bottom>
      <diagonal/>
    </border>
    <border diagonalUp="false" diagonalDown="false">
      <left/>
      <right/>
      <top style="thin">
        <color rgb="FF1F2933"/>
      </top>
      <bottom/>
      <diagonal/>
    </border>
    <border diagonalUp="false" diagonalDown="false">
      <left/>
      <right/>
      <top/>
      <bottom style="thin">
        <color rgb="FF1F3A5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center" vertical="bottom" textRotation="0" wrapText="false" indent="0" shrinkToFit="false"/>
      <protection locked="true" hidden="false"/>
    </xf>
    <xf numFmtId="164" fontId="10" fillId="2" borderId="1" xfId="0" applyFont="true" applyBorder="true" applyAlignment="true" applyProtection="true">
      <alignment horizontal="left" vertical="center" textRotation="0" wrapText="true" indent="1" shrinkToFit="false"/>
      <protection locked="true" hidden="false"/>
    </xf>
    <xf numFmtId="164" fontId="10" fillId="2" borderId="2" xfId="0" applyFont="true" applyBorder="true" applyAlignment="true" applyProtection="true">
      <alignment horizontal="left" vertical="center" textRotation="0" wrapText="true" indent="1" shrinkToFit="false"/>
      <protection locked="true" hidden="false"/>
    </xf>
    <xf numFmtId="165" fontId="11" fillId="2" borderId="0" xfId="0" applyFont="true" applyBorder="true" applyAlignment="true" applyProtection="true">
      <alignment horizontal="left" vertical="center" textRotation="0" wrapText="true" indent="1" shrinkToFit="false"/>
      <protection locked="true" hidden="false"/>
    </xf>
    <xf numFmtId="166" fontId="11" fillId="2" borderId="0" xfId="0" applyFont="true" applyBorder="true" applyAlignment="true" applyProtection="true">
      <alignment horizontal="left" vertical="center" textRotation="0" wrapText="true" indent="1" shrinkToFit="false"/>
      <protection locked="true" hidden="false"/>
    </xf>
    <xf numFmtId="164" fontId="12" fillId="2" borderId="0" xfId="0" applyFont="true" applyBorder="true" applyAlignment="true" applyProtection="true">
      <alignment horizontal="left" vertical="center" textRotation="0" wrapText="true" indent="1"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3" fillId="3" borderId="0" xfId="0" applyFont="true" applyBorder="false" applyAlignment="true" applyProtection="true">
      <alignment horizontal="left" vertical="center" textRotation="0" wrapText="true" indent="0" shrinkToFit="false"/>
      <protection locked="true" hidden="false"/>
    </xf>
    <xf numFmtId="164" fontId="13" fillId="3" borderId="0" xfId="0" applyFont="true" applyBorder="false" applyAlignment="true" applyProtection="true">
      <alignment horizontal="center" vertical="center" textRotation="0" wrapText="true" indent="0" shrinkToFit="false"/>
      <protection locked="true" hidden="false"/>
    </xf>
    <xf numFmtId="167" fontId="14"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1" shrinkToFit="false"/>
      <protection locked="true" hidden="false"/>
    </xf>
    <xf numFmtId="165" fontId="19" fillId="0" borderId="0" xfId="0" applyFont="true" applyBorder="false" applyAlignment="true" applyProtection="true">
      <alignment horizontal="general" vertical="bottom" textRotation="0" wrapText="false" indent="0" shrinkToFit="false"/>
      <protection locked="true" hidden="false"/>
    </xf>
    <xf numFmtId="169" fontId="20" fillId="0" borderId="0" xfId="0" applyFont="true" applyBorder="false" applyAlignment="true" applyProtection="true">
      <alignment horizontal="general" vertical="bottom" textRotation="0" wrapText="false" indent="0" shrinkToFit="false"/>
      <protection locked="true" hidden="false"/>
    </xf>
    <xf numFmtId="167" fontId="19"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5" fontId="21" fillId="0" borderId="3" xfId="0" applyFont="true" applyBorder="true" applyAlignment="true" applyProtection="true">
      <alignment horizontal="general" vertical="bottom" textRotation="0" wrapText="false" indent="0" shrinkToFit="false"/>
      <protection locked="true" hidden="false"/>
    </xf>
    <xf numFmtId="169" fontId="10" fillId="0" borderId="0" xfId="0" applyFont="true" applyBorder="false" applyAlignment="true" applyProtection="true">
      <alignment horizontal="general" vertical="bottom" textRotation="0" wrapText="false" indent="0" shrinkToFit="false"/>
      <protection locked="true" hidden="false"/>
    </xf>
    <xf numFmtId="165" fontId="21" fillId="0" borderId="4" xfId="0" applyFont="true" applyBorder="tru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right" vertical="bottom" textRotation="0" wrapText="false" indent="0" shrinkToFit="false"/>
      <protection locked="true" hidden="false"/>
    </xf>
    <xf numFmtId="164" fontId="22" fillId="0" borderId="5" xfId="0" applyFont="true" applyBorder="true" applyAlignment="true" applyProtection="true">
      <alignment horizontal="center" vertical="bottom" textRotation="0" wrapText="false" indent="0" shrinkToFit="false"/>
      <protection locked="true" hidden="false"/>
    </xf>
    <xf numFmtId="164" fontId="13" fillId="5" borderId="0" xfId="0" applyFont="true" applyBorder="false" applyAlignment="true" applyProtection="true">
      <alignment horizontal="center" vertical="center" textRotation="0" wrapText="true" indent="0" shrinkToFit="false"/>
      <protection locked="true" hidden="false"/>
    </xf>
    <xf numFmtId="164" fontId="23" fillId="0" borderId="0" xfId="0" applyFont="true" applyBorder="false" applyAlignment="true" applyProtection="true">
      <alignment horizontal="center" vertical="bottom" textRotation="0" wrapText="false" indent="0" shrinkToFit="false"/>
      <protection locked="true" hidden="false"/>
    </xf>
    <xf numFmtId="169" fontId="10" fillId="0" borderId="4" xfId="0" applyFont="true" applyBorder="true" applyAlignment="true" applyProtection="true">
      <alignment horizontal="general" vertical="bottom" textRotation="0" wrapText="false" indent="0" shrinkToFit="false"/>
      <protection locked="true" hidden="false"/>
    </xf>
    <xf numFmtId="169" fontId="10" fillId="0" borderId="3" xfId="0" applyFont="true" applyBorder="true" applyAlignment="true" applyProtection="true">
      <alignment horizontal="general" vertical="bottom" textRotation="0" wrapText="false" indent="0" shrinkToFit="false"/>
      <protection locked="true" hidden="false"/>
    </xf>
    <xf numFmtId="167" fontId="14" fillId="0" borderId="0" xfId="0" applyFont="true" applyBorder="false" applyAlignment="true" applyProtection="true">
      <alignment horizontal="general" vertical="top" textRotation="0" wrapText="false" indent="0" shrinkToFit="false"/>
      <protection locked="true" hidden="false"/>
    </xf>
    <xf numFmtId="169" fontId="14" fillId="0" borderId="0" xfId="0" applyFont="true" applyBorder="false" applyAlignment="true" applyProtection="true">
      <alignment horizontal="general" vertical="top" textRotation="0" wrapText="false" indent="0" shrinkToFit="false"/>
      <protection locked="true" hidden="false"/>
    </xf>
    <xf numFmtId="167" fontId="23" fillId="0" borderId="0" xfId="0" applyFont="true" applyBorder="false" applyAlignment="true" applyProtection="true">
      <alignment horizontal="general" vertical="top" textRotation="0" wrapText="false" indent="0" shrinkToFit="false"/>
      <protection locked="true" hidden="false"/>
    </xf>
    <xf numFmtId="164" fontId="24" fillId="0" borderId="0" xfId="0" applyFont="true" applyBorder="false" applyAlignment="true" applyProtection="true">
      <alignment horizontal="general" vertical="top" textRotation="0" wrapText="true" indent="0" shrinkToFit="false"/>
      <protection locked="true" hidden="false"/>
    </xf>
    <xf numFmtId="164" fontId="25" fillId="0" borderId="0" xfId="0" applyFont="true" applyBorder="false" applyAlignment="true" applyProtection="true">
      <alignment horizontal="general" vertical="top"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5" fontId="21" fillId="0" borderId="0" xfId="0" applyFont="true" applyBorder="false" applyAlignment="true" applyProtection="true">
      <alignment horizontal="general" vertical="bottom" textRotation="0" wrapText="false" indent="0" shrinkToFit="false"/>
      <protection locked="true" hidden="false"/>
    </xf>
    <xf numFmtId="167" fontId="21"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70" fontId="10" fillId="0" borderId="0" xfId="0" applyFont="true" applyBorder="false" applyAlignment="true" applyProtection="true">
      <alignment horizontal="right" vertical="bottom" textRotation="0" wrapText="false" indent="0" shrinkToFit="false"/>
      <protection locked="true" hidden="false"/>
    </xf>
    <xf numFmtId="165" fontId="25"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1" shrinkToFit="false"/>
      <protection locked="true" hidden="false"/>
    </xf>
    <xf numFmtId="167" fontId="24" fillId="0" borderId="0" xfId="0" applyFont="true" applyBorder="false" applyAlignment="true" applyProtection="true">
      <alignment horizontal="general" vertical="bottom" textRotation="0" wrapText="false" indent="0" shrinkToFit="false"/>
      <protection locked="true" hidden="false"/>
    </xf>
    <xf numFmtId="167" fontId="25" fillId="0" borderId="0" xfId="0" applyFont="true" applyBorder="false" applyAlignment="true" applyProtection="true">
      <alignment horizontal="general" vertical="bottom" textRotation="0" wrapText="false" indent="0" shrinkToFit="false"/>
      <protection locked="true" hidden="false"/>
    </xf>
    <xf numFmtId="167" fontId="25" fillId="0" borderId="4" xfId="0" applyFont="true" applyBorder="true" applyAlignment="true" applyProtection="true">
      <alignment horizontal="general" vertical="bottom" textRotation="0" wrapText="false" indent="0" shrinkToFit="false"/>
      <protection locked="true" hidden="false"/>
    </xf>
    <xf numFmtId="165" fontId="22" fillId="0" borderId="3" xfId="0" applyFont="true" applyBorder="true" applyAlignment="true" applyProtection="true">
      <alignment horizontal="general" vertical="bottom" textRotation="0" wrapText="false" indent="0" shrinkToFit="false"/>
      <protection locked="true" hidden="false"/>
    </xf>
    <xf numFmtId="167" fontId="20" fillId="0" borderId="0" xfId="0" applyFont="true" applyBorder="false" applyAlignment="true" applyProtection="true">
      <alignment horizontal="general" vertical="bottom" textRotation="0" wrapText="false" indent="0" shrinkToFit="false"/>
      <protection locked="true" hidden="false"/>
    </xf>
    <xf numFmtId="164" fontId="25" fillId="0" borderId="0" xfId="0" applyFont="true" applyBorder="false" applyAlignment="true" applyProtection="true">
      <alignment horizontal="general" vertical="bottom" textRotation="0" wrapText="false" indent="0" shrinkToFit="false"/>
      <protection locked="true" hidden="false"/>
    </xf>
    <xf numFmtId="171" fontId="25" fillId="0" borderId="0" xfId="0" applyFont="true" applyBorder="fals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xf numFmtId="164" fontId="24" fillId="0" borderId="0" xfId="0" applyFont="true" applyBorder="false" applyAlignment="true" applyProtection="true">
      <alignment horizontal="general" vertical="top" textRotation="0" wrapText="false" indent="0" shrinkToFit="false"/>
      <protection locked="true" hidden="false"/>
    </xf>
    <xf numFmtId="167" fontId="24" fillId="0" borderId="0" xfId="0" applyFont="true" applyBorder="false" applyAlignment="true" applyProtection="true">
      <alignment horizontal="general" vertical="top" textRotation="0" wrapText="false" indent="0" shrinkToFit="false"/>
      <protection locked="true" hidden="false"/>
    </xf>
    <xf numFmtId="167" fontId="8" fillId="0" borderId="0" xfId="0" applyFont="true" applyBorder="false" applyAlignment="true" applyProtection="true">
      <alignment horizontal="general" vertical="top" textRotation="0" wrapText="false" indent="0" shrinkToFit="false"/>
      <protection locked="true" hidden="false"/>
    </xf>
    <xf numFmtId="171" fontId="24" fillId="0" borderId="0" xfId="0" applyFont="true" applyBorder="false" applyAlignment="true" applyProtection="true">
      <alignment horizontal="general" vertical="top" textRotation="0" wrapText="false" indent="0" shrinkToFit="false"/>
      <protection locked="true" hidden="false"/>
    </xf>
    <xf numFmtId="173" fontId="8" fillId="0" borderId="0" xfId="0" applyFont="true" applyBorder="false" applyAlignment="true" applyProtection="true">
      <alignment horizontal="general" vertical="top" textRotation="0" wrapText="false" indent="0" shrinkToFit="false"/>
      <protection locked="true" hidden="false"/>
    </xf>
    <xf numFmtId="166" fontId="8" fillId="0" borderId="0" xfId="0" applyFont="true" applyBorder="false" applyAlignment="true" applyProtection="true">
      <alignment horizontal="general" vertical="top" textRotation="0" wrapText="false" indent="0" shrinkToFit="false"/>
      <protection locked="true" hidden="false"/>
    </xf>
    <xf numFmtId="165" fontId="25" fillId="0" borderId="4" xfId="0" applyFont="true" applyBorder="tru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general" vertical="bottom" textRotation="0" wrapText="fals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71" fontId="24" fillId="0" borderId="0" xfId="0" applyFont="tru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7" fontId="9" fillId="0" borderId="0" xfId="0" applyFont="true" applyBorder="false" applyAlignment="true" applyProtection="true">
      <alignment horizontal="general" vertical="bottom" textRotation="0" wrapText="false" indent="0" shrinkToFit="false"/>
      <protection locked="true" hidden="false"/>
    </xf>
    <xf numFmtId="173" fontId="20" fillId="0" borderId="0" xfId="0" applyFont="true" applyBorder="false" applyAlignment="true" applyProtection="true">
      <alignment horizontal="general" vertical="bottom" textRotation="0" wrapText="false" indent="0" shrinkToFit="false"/>
      <protection locked="true" hidden="false"/>
    </xf>
    <xf numFmtId="165" fontId="27" fillId="0" borderId="0" xfId="0" applyFont="true" applyBorder="false" applyAlignment="true" applyProtection="true">
      <alignment horizontal="general" vertical="bottom" textRotation="0" wrapText="false" indent="0" shrinkToFit="false"/>
      <protection locked="true" hidden="false"/>
    </xf>
    <xf numFmtId="164" fontId="28" fillId="0" borderId="0" xfId="0" applyFont="true" applyBorder="false" applyAlignment="true" applyProtection="true">
      <alignment horizontal="right" vertical="bottom" textRotation="0" wrapText="false" indent="0" shrinkToFit="false"/>
      <protection locked="true" hidden="false"/>
    </xf>
    <xf numFmtId="174" fontId="28" fillId="0" borderId="0" xfId="0" applyFont="true" applyBorder="false" applyAlignment="true" applyProtection="true">
      <alignment horizontal="right" vertical="bottom" textRotation="0" wrapText="false" indent="0" shrinkToFit="false"/>
      <protection locked="true" hidden="false"/>
    </xf>
    <xf numFmtId="166" fontId="28" fillId="0" borderId="0" xfId="0" applyFont="true" applyBorder="false" applyAlignment="true" applyProtection="true">
      <alignment horizontal="right" vertical="bottom" textRotation="0" wrapText="false" indent="0" shrinkToFit="false"/>
      <protection locked="true" hidden="false"/>
    </xf>
    <xf numFmtId="174" fontId="19" fillId="0" borderId="0" xfId="0" applyFont="true" applyBorder="false" applyAlignment="true" applyProtection="true">
      <alignment horizontal="right" vertical="bottom" textRotation="0" wrapText="false" indent="0" shrinkToFit="false"/>
      <protection locked="true" hidden="false"/>
    </xf>
    <xf numFmtId="164" fontId="19" fillId="0" borderId="0" xfId="0" applyFont="true" applyBorder="false" applyAlignment="true" applyProtection="true">
      <alignment horizontal="right" vertical="bottom" textRotation="0" wrapText="false" indent="0" shrinkToFit="false"/>
      <protection locked="true" hidden="false"/>
    </xf>
    <xf numFmtId="165" fontId="28" fillId="0" borderId="0" xfId="0" applyFont="true" applyBorder="false" applyAlignment="true" applyProtection="true">
      <alignment horizontal="general" vertical="bottom" textRotation="0" wrapText="false" indent="0" shrinkToFit="false"/>
      <protection locked="true" hidden="false"/>
    </xf>
    <xf numFmtId="173" fontId="28" fillId="0" borderId="0" xfId="0" applyFont="true" applyBorder="false" applyAlignment="true" applyProtection="true">
      <alignment horizontal="general" vertical="bottom" textRotation="0" wrapText="false" indent="0" shrinkToFit="false"/>
      <protection locked="true" hidden="false"/>
    </xf>
    <xf numFmtId="166" fontId="28"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9" fontId="28" fillId="0" borderId="0" xfId="0" applyFont="true" applyBorder="false" applyAlignment="true" applyProtection="true">
      <alignment horizontal="general" vertical="bottom" textRotation="0" wrapText="false" indent="0" shrinkToFit="false"/>
      <protection locked="true" hidden="false"/>
    </xf>
    <xf numFmtId="169" fontId="21" fillId="0" borderId="0" xfId="0" applyFont="true" applyBorder="fals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right" vertical="bottom" textRotation="0" wrapText="false" indent="0" shrinkToFit="false"/>
      <protection locked="true" hidden="false"/>
    </xf>
    <xf numFmtId="175" fontId="25" fillId="0" borderId="0" xfId="0" applyFont="true" applyBorder="false" applyAlignment="true" applyProtection="true">
      <alignment horizontal="general" vertical="bottom" textRotation="0" wrapText="false" indent="0" shrinkToFit="false"/>
      <protection locked="true" hidden="false"/>
    </xf>
    <xf numFmtId="166" fontId="25" fillId="0" borderId="0" xfId="0" applyFont="true" applyBorder="false" applyAlignment="true" applyProtection="true">
      <alignment horizontal="general" vertical="bottom" textRotation="0" wrapText="false" indent="0" shrinkToFit="false"/>
      <protection locked="true" hidden="false"/>
    </xf>
    <xf numFmtId="174" fontId="28" fillId="0" borderId="0" xfId="0" applyFont="true" applyBorder="false" applyAlignment="true" applyProtection="true">
      <alignment horizontal="general" vertical="bottom" textRotation="0" wrapText="false" indent="0" shrinkToFit="false"/>
      <protection locked="true" hidden="false"/>
    </xf>
    <xf numFmtId="175" fontId="24" fillId="0" borderId="0" xfId="0" applyFont="true" applyBorder="false" applyAlignment="true" applyProtection="true">
      <alignment horizontal="general" vertical="bottom" textRotation="0" wrapText="false" indent="0" shrinkToFit="false"/>
      <protection locked="true" hidden="false"/>
    </xf>
    <xf numFmtId="175" fontId="8" fillId="0" borderId="0" xfId="0" applyFont="true" applyBorder="false" applyAlignment="true" applyProtection="true">
      <alignment horizontal="general" vertical="bottom" textRotation="0" wrapText="false" indent="0" shrinkToFit="false"/>
      <protection locked="true" hidden="false"/>
    </xf>
    <xf numFmtId="175" fontId="0" fillId="0" borderId="0" xfId="0" applyFont="false" applyBorder="false" applyAlignment="true" applyProtection="true">
      <alignment horizontal="general" vertical="bottom" textRotation="0" wrapText="false" indent="0" shrinkToFit="false"/>
      <protection locked="true" hidden="false"/>
    </xf>
    <xf numFmtId="176" fontId="24" fillId="0" borderId="0" xfId="0" applyFont="true" applyBorder="false" applyAlignment="true" applyProtection="true">
      <alignment horizontal="general" vertical="bottom" textRotation="0" wrapText="false" indent="0" shrinkToFit="false"/>
      <protection locked="true" hidden="false"/>
    </xf>
    <xf numFmtId="165" fontId="24" fillId="0" borderId="0" xfId="0" applyFont="true" applyBorder="false" applyAlignment="true" applyProtection="true">
      <alignment horizontal="general" vertical="bottom" textRotation="0" wrapText="false" indent="0" shrinkToFit="false"/>
      <protection locked="true" hidden="false"/>
    </xf>
    <xf numFmtId="176" fontId="14"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ont>
        <b val="1"/>
        <color rgb="FFA23B2A"/>
      </font>
      <fill>
        <patternFill>
          <bgColor rgb="FFF8E9E6"/>
        </patternFill>
      </fill>
    </dxf>
    <dxf>
      <font>
        <color rgb="FFA23B2A"/>
      </font>
    </dxf>
    <dxf>
      <fill>
        <patternFill>
          <bgColor rgb="FFFBF3E4"/>
        </patternFill>
      </fill>
    </dxf>
    <dxf>
      <font>
        <b val="1"/>
        <color rgb="FF2E6B4F"/>
      </font>
    </dxf>
    <dxf>
      <font>
        <b val="1"/>
        <color rgb="FFB07D2B"/>
      </font>
      <fill>
        <patternFill>
          <bgColor rgb="FFFBF3E4"/>
        </patternFill>
      </fill>
    </dxf>
    <dxf>
      <font>
        <b val="1"/>
        <color rgb="FFA23B2A"/>
      </font>
    </dxf>
    <dxf>
      <font>
        <b val="1"/>
        <color rgb="FFB07D2B"/>
      </font>
    </dxf>
    <dxf>
      <fill>
        <patternFill patternType="solid">
          <fgColor rgb="FF1F3A5F"/>
          <bgColor rgb="FF000000"/>
        </patternFill>
      </fill>
    </dxf>
    <dxf>
      <fill>
        <patternFill patternType="solid">
          <bgColor rgb="FF000000"/>
        </patternFill>
      </fill>
    </dxf>
    <dxf>
      <fill>
        <patternFill patternType="solid">
          <fgColor rgb="FF1F2933"/>
          <bgColor rgb="FF000000"/>
        </patternFill>
      </fill>
    </dxf>
    <dxf>
      <fill>
        <patternFill patternType="solid">
          <fgColor rgb="FFFFFF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07D2B"/>
      <rgbColor rgb="FF800080"/>
      <rgbColor rgb="FF2E6B4F"/>
      <rgbColor rgb="FFB8C2CE"/>
      <rgbColor rgb="FF878787"/>
      <rgbColor rgb="FF9999FF"/>
      <rgbColor rgb="FF993366"/>
      <rgbColor rgb="FFFBF3E4"/>
      <rgbColor rgb="FFEEF1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4F6F9"/>
      <rgbColor rgb="FFE3E7EC"/>
      <rgbColor rgb="FFF8E9E6"/>
      <rgbColor rgb="FF99CCFF"/>
      <rgbColor rgb="FFFF99CC"/>
      <rgbColor rgb="FFCC99FF"/>
      <rgbColor rgb="FFFFCC99"/>
      <rgbColor rgb="FF3366FF"/>
      <rgbColor rgb="FF33CCCC"/>
      <rgbColor rgb="FF99CC00"/>
      <rgbColor rgb="FFFFCC00"/>
      <rgbColor rgb="FFFF9900"/>
      <rgbColor rgb="FFFF6600"/>
      <rgbColor rgb="FF5B6B7C"/>
      <rgbColor rgb="FF7A8794"/>
      <rgbColor rgb="FF1F3A5F"/>
      <rgbColor rgb="FF339966"/>
      <rgbColor rgb="FF003300"/>
      <rgbColor rgb="FF333300"/>
      <rgbColor rgb="FFA23B2A"/>
      <rgbColor rgb="FF993366"/>
      <rgbColor rgb="FF4A5563"/>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00" spc="-1" strike="noStrike">
                <a:solidFill>
                  <a:srgbClr val="1f3a5f"/>
                </a:solidFill>
                <a:latin typeface="Calibri"/>
              </a:defRPr>
            </a:pPr>
            <a:r>
              <a:rPr b="1" sz="1000" spc="-1" strike="noStrike">
                <a:solidFill>
                  <a:srgbClr val="1f3a5f"/>
                </a:solidFill>
                <a:latin typeface="Calibri"/>
              </a:rPr>
              <a:t>Revenue and support, year to date: actual compared with budget</a:t>
            </a:r>
          </a:p>
        </c:rich>
      </c:tx>
      <c:overlay val="0"/>
      <c:spPr>
        <a:noFill/>
        <a:ln w="0">
          <a:noFill/>
        </a:ln>
      </c:spPr>
    </c:title>
    <c:autoTitleDeleted val="0"/>
    <c:plotArea>
      <c:barChart>
        <c:barDir val="bar"/>
        <c:grouping val="clustered"/>
        <c:varyColors val="0"/>
        <c:ser>
          <c:idx val="0"/>
          <c:order val="0"/>
          <c:tx>
            <c:strRef>
              <c:f>Dashboard!W10</c:f>
              <c:strCache>
                <c:ptCount val="1"/>
                <c:pt idx="0">
                  <c:v>Actual</c:v>
                </c:pt>
              </c:strCache>
            </c:strRef>
          </c:tx>
          <c:spPr>
            <a:solidFill>
              <a:srgbClr val="1f3a5f"/>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Dashboard!$V$11:$V$17</c:f>
              <c:strCache>
                <c:ptCount val="7"/>
                <c:pt idx="0">
                  <c:v>Individual contributions</c:v>
                </c:pt>
                <c:pt idx="1">
                  <c:v>Corporate contributions</c:v>
                </c:pt>
                <c:pt idx="2">
                  <c:v>Foundation grants</c:v>
                </c:pt>
                <c:pt idx="3">
                  <c:v>Government grants</c:v>
                </c:pt>
                <c:pt idx="4">
                  <c:v>Program service fees</c:v>
                </c:pt>
                <c:pt idx="5">
                  <c:v>Special event, net</c:v>
                </c:pt>
                <c:pt idx="6">
                  <c:v>Restricted releases</c:v>
                </c:pt>
              </c:strCache>
            </c:strRef>
          </c:cat>
          <c:val>
            <c:numRef>
              <c:f>Dashboard!$W$11:$W$17</c:f>
              <c:numCache>
                <c:formatCode>#,##0;\(#,##0\);\-</c:formatCode>
                <c:ptCount val="7"/>
                <c:pt idx="0">
                  <c:v>558654.18</c:v>
                </c:pt>
                <c:pt idx="1">
                  <c:v>173308.49</c:v>
                </c:pt>
                <c:pt idx="2">
                  <c:v>193885.15</c:v>
                </c:pt>
                <c:pt idx="3">
                  <c:v>1565956.12</c:v>
                </c:pt>
                <c:pt idx="4">
                  <c:v>229037.36</c:v>
                </c:pt>
                <c:pt idx="5">
                  <c:v>182250</c:v>
                </c:pt>
                <c:pt idx="6">
                  <c:v>291750</c:v>
                </c:pt>
              </c:numCache>
            </c:numRef>
          </c:val>
        </c:ser>
        <c:ser>
          <c:idx val="1"/>
          <c:order val="1"/>
          <c:tx>
            <c:strRef>
              <c:f>Dashboard!X10</c:f>
              <c:strCache>
                <c:ptCount val="1"/>
                <c:pt idx="0">
                  <c:v>Budget</c:v>
                </c:pt>
              </c:strCache>
            </c:strRef>
          </c:tx>
          <c:spPr>
            <a:solidFill>
              <a:srgbClr val="b8c2ce"/>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Dashboard!$V$11:$V$17</c:f>
              <c:strCache>
                <c:ptCount val="7"/>
                <c:pt idx="0">
                  <c:v>Individual contributions</c:v>
                </c:pt>
                <c:pt idx="1">
                  <c:v>Corporate contributions</c:v>
                </c:pt>
                <c:pt idx="2">
                  <c:v>Foundation grants</c:v>
                </c:pt>
                <c:pt idx="3">
                  <c:v>Government grants</c:v>
                </c:pt>
                <c:pt idx="4">
                  <c:v>Program service fees</c:v>
                </c:pt>
                <c:pt idx="5">
                  <c:v>Special event, net</c:v>
                </c:pt>
                <c:pt idx="6">
                  <c:v>Restricted releases</c:v>
                </c:pt>
              </c:strCache>
            </c:strRef>
          </c:cat>
          <c:val>
            <c:numRef>
              <c:f>Dashboard!$X$11:$X$17</c:f>
              <c:numCache>
                <c:formatCode>#,##0;\(#,##0\);\-</c:formatCode>
                <c:ptCount val="7"/>
                <c:pt idx="0">
                  <c:v>512000</c:v>
                </c:pt>
                <c:pt idx="1">
                  <c:v>172000</c:v>
                </c:pt>
                <c:pt idx="2">
                  <c:v>195000</c:v>
                </c:pt>
                <c:pt idx="3">
                  <c:v>1606103</c:v>
                </c:pt>
                <c:pt idx="4">
                  <c:v>261397</c:v>
                </c:pt>
                <c:pt idx="5">
                  <c:v>220000</c:v>
                </c:pt>
                <c:pt idx="6">
                  <c:v>315000</c:v>
                </c:pt>
              </c:numCache>
            </c:numRef>
          </c:val>
        </c:ser>
        <c:gapWidth val="60"/>
        <c:overlap val="0"/>
        <c:axId val="96605232"/>
        <c:axId val="74329293"/>
      </c:barChart>
      <c:catAx>
        <c:axId val="96605232"/>
        <c:scaling>
          <c:orientation val="maxMin"/>
        </c:scaling>
        <c:delete val="0"/>
        <c:axPos val="b"/>
        <c:numFmt formatCode="General"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74329293"/>
        <c:crosses val="autoZero"/>
        <c:auto val="1"/>
        <c:lblAlgn val="ctr"/>
        <c:lblOffset val="100"/>
        <c:noMultiLvlLbl val="0"/>
      </c:catAx>
      <c:valAx>
        <c:axId val="74329293"/>
        <c:scaling>
          <c:orientation val="minMax"/>
        </c:scaling>
        <c:delete val="0"/>
        <c:axPos val="l"/>
        <c:majorGridlines>
          <c:spPr>
            <a:ln w="9360">
              <a:solidFill>
                <a:srgbClr val="e3e7ec"/>
              </a:solidFill>
              <a:round/>
            </a:ln>
          </c:spPr>
        </c:majorGridlines>
        <c:numFmt formatCode="\$#,##0,\K"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96605232"/>
        <c:crosses val="autoZero"/>
        <c:crossBetween val="between"/>
        <c:majorUnit val="500000"/>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00" spc="-1" strike="noStrike">
                <a:solidFill>
                  <a:srgbClr val="1f3a5f"/>
                </a:solidFill>
                <a:latin typeface="Calibri"/>
              </a:defRPr>
            </a:pPr>
            <a:r>
              <a:rPr b="1" sz="1000" spc="-1" strike="noStrike">
                <a:solidFill>
                  <a:srgbClr val="1f3a5f"/>
                </a:solidFill>
                <a:latin typeface="Calibri"/>
              </a:rPr>
              <a:t>Expenses by group, year to date: actual compared with budget</a:t>
            </a:r>
          </a:p>
        </c:rich>
      </c:tx>
      <c:overlay val="0"/>
      <c:spPr>
        <a:noFill/>
        <a:ln w="0">
          <a:noFill/>
        </a:ln>
      </c:spPr>
    </c:title>
    <c:autoTitleDeleted val="0"/>
    <c:plotArea>
      <c:barChart>
        <c:barDir val="bar"/>
        <c:grouping val="clustered"/>
        <c:varyColors val="0"/>
        <c:ser>
          <c:idx val="0"/>
          <c:order val="0"/>
          <c:tx>
            <c:strRef>
              <c:f>Dashboard!W19</c:f>
              <c:strCache>
                <c:ptCount val="1"/>
                <c:pt idx="0">
                  <c:v>Actual</c:v>
                </c:pt>
              </c:strCache>
            </c:strRef>
          </c:tx>
          <c:spPr>
            <a:solidFill>
              <a:srgbClr val="1f3a5f"/>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Dashboard!$V$20:$V$25</c:f>
              <c:strCache>
                <c:ptCount val="6"/>
                <c:pt idx="0">
                  <c:v>Personnel</c:v>
                </c:pt>
                <c:pt idx="1">
                  <c:v>Client assistance</c:v>
                </c:pt>
                <c:pt idx="2">
                  <c:v>Food and supplies</c:v>
                </c:pt>
                <c:pt idx="3">
                  <c:v>Professional services</c:v>
                </c:pt>
                <c:pt idx="4">
                  <c:v>Facilities and technology</c:v>
                </c:pt>
                <c:pt idx="5">
                  <c:v>All other</c:v>
                </c:pt>
              </c:strCache>
            </c:strRef>
          </c:cat>
          <c:val>
            <c:numRef>
              <c:f>Dashboard!$W$20:$W$25</c:f>
              <c:numCache>
                <c:formatCode>#,##0;\(#,##0\);\-</c:formatCode>
                <c:ptCount val="6"/>
                <c:pt idx="0">
                  <c:v>2000719.36</c:v>
                </c:pt>
                <c:pt idx="1">
                  <c:v>442893.98</c:v>
                </c:pt>
                <c:pt idx="2">
                  <c:v>226026.33</c:v>
                </c:pt>
                <c:pt idx="3">
                  <c:v>127583.95</c:v>
                </c:pt>
                <c:pt idx="4">
                  <c:v>296300.97</c:v>
                </c:pt>
                <c:pt idx="5">
                  <c:v>121571.34</c:v>
                </c:pt>
              </c:numCache>
            </c:numRef>
          </c:val>
        </c:ser>
        <c:ser>
          <c:idx val="1"/>
          <c:order val="1"/>
          <c:tx>
            <c:strRef>
              <c:f>Dashboard!X19</c:f>
              <c:strCache>
                <c:ptCount val="1"/>
                <c:pt idx="0">
                  <c:v>Budget</c:v>
                </c:pt>
              </c:strCache>
            </c:strRef>
          </c:tx>
          <c:spPr>
            <a:solidFill>
              <a:srgbClr val="b8c2ce"/>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Dashboard!$V$20:$V$25</c:f>
              <c:strCache>
                <c:ptCount val="6"/>
                <c:pt idx="0">
                  <c:v>Personnel</c:v>
                </c:pt>
                <c:pt idx="1">
                  <c:v>Client assistance</c:v>
                </c:pt>
                <c:pt idx="2">
                  <c:v>Food and supplies</c:v>
                </c:pt>
                <c:pt idx="3">
                  <c:v>Professional services</c:v>
                </c:pt>
                <c:pt idx="4">
                  <c:v>Facilities and technology</c:v>
                </c:pt>
                <c:pt idx="5">
                  <c:v>All other</c:v>
                </c:pt>
              </c:strCache>
            </c:strRef>
          </c:cat>
          <c:val>
            <c:numRef>
              <c:f>Dashboard!$X$20:$X$25</c:f>
              <c:numCache>
                <c:formatCode>#,##0;\(#,##0\);\-</c:formatCode>
                <c:ptCount val="6"/>
                <c:pt idx="0">
                  <c:v>2034000</c:v>
                </c:pt>
                <c:pt idx="1">
                  <c:v>430550</c:v>
                </c:pt>
                <c:pt idx="2">
                  <c:v>204003</c:v>
                </c:pt>
                <c:pt idx="3">
                  <c:v>107720</c:v>
                </c:pt>
                <c:pt idx="4">
                  <c:v>296244</c:v>
                </c:pt>
                <c:pt idx="5">
                  <c:v>121183</c:v>
                </c:pt>
              </c:numCache>
            </c:numRef>
          </c:val>
        </c:ser>
        <c:gapWidth val="60"/>
        <c:overlap val="0"/>
        <c:axId val="72176496"/>
        <c:axId val="15036929"/>
      </c:barChart>
      <c:catAx>
        <c:axId val="72176496"/>
        <c:scaling>
          <c:orientation val="maxMin"/>
        </c:scaling>
        <c:delete val="0"/>
        <c:axPos val="b"/>
        <c:numFmt formatCode="General"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15036929"/>
        <c:crosses val="autoZero"/>
        <c:auto val="1"/>
        <c:lblAlgn val="ctr"/>
        <c:lblOffset val="100"/>
        <c:noMultiLvlLbl val="0"/>
      </c:catAx>
      <c:valAx>
        <c:axId val="15036929"/>
        <c:scaling>
          <c:orientation val="minMax"/>
        </c:scaling>
        <c:delete val="0"/>
        <c:axPos val="l"/>
        <c:majorGridlines>
          <c:spPr>
            <a:ln w="9360">
              <a:solidFill>
                <a:srgbClr val="e3e7ec"/>
              </a:solidFill>
              <a:round/>
            </a:ln>
          </c:spPr>
        </c:majorGridlines>
        <c:numFmt formatCode="\$#,##0,\K"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72176496"/>
        <c:crosses val="autoZero"/>
        <c:crossBetween val="between"/>
        <c:majorUnit val="500000"/>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00" spc="-1" strike="noStrike">
                <a:solidFill>
                  <a:srgbClr val="1f3a5f"/>
                </a:solidFill>
                <a:latin typeface="Calibri"/>
              </a:defRPr>
            </a:pPr>
            <a:r>
              <a:rPr b="1" sz="1000" spc="-1" strike="noStrike">
                <a:solidFill>
                  <a:srgbClr val="1f3a5f"/>
                </a:solidFill>
                <a:latin typeface="Calibri"/>
              </a:rPr>
              <a:t>Month-end cash, last 12 months</a:t>
            </a:r>
          </a:p>
        </c:rich>
      </c:tx>
      <c:overlay val="0"/>
      <c:spPr>
        <a:noFill/>
        <a:ln w="0">
          <a:noFill/>
        </a:ln>
      </c:spPr>
    </c:title>
    <c:autoTitleDeleted val="0"/>
    <c:plotArea>
      <c:lineChart>
        <c:grouping val="standard"/>
        <c:varyColors val="0"/>
        <c:ser>
          <c:idx val="0"/>
          <c:order val="0"/>
          <c:tx>
            <c:strRef>
              <c:f>'Cash History'!B5</c:f>
              <c:strCache>
                <c:ptCount val="1"/>
                <c:pt idx="0">
                  <c:v>Total cash</c:v>
                </c:pt>
              </c:strCache>
            </c:strRef>
          </c:tx>
          <c:spPr>
            <a:solidFill>
              <a:srgbClr val="1f3a5f"/>
            </a:solidFill>
            <a:ln w="28080">
              <a:solidFill>
                <a:srgbClr val="1f3a5f"/>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History'!$A$6:$A$17</c:f>
              <c:strCache>
                <c:ptCount val="12"/>
                <c:pt idx="0">
                  <c:v>Apr 2025</c:v>
                </c:pt>
                <c:pt idx="1">
                  <c:v>May 2025</c:v>
                </c:pt>
                <c:pt idx="2">
                  <c:v>Jun 2025</c:v>
                </c:pt>
                <c:pt idx="3">
                  <c:v>Jul 2025</c:v>
                </c:pt>
                <c:pt idx="4">
                  <c:v>Aug 2025</c:v>
                </c:pt>
                <c:pt idx="5">
                  <c:v>Sep 2025</c:v>
                </c:pt>
                <c:pt idx="6">
                  <c:v>Oct 2025</c:v>
                </c:pt>
                <c:pt idx="7">
                  <c:v>Nov 2025</c:v>
                </c:pt>
                <c:pt idx="8">
                  <c:v>Dec 2025</c:v>
                </c:pt>
                <c:pt idx="9">
                  <c:v>Jan 2026</c:v>
                </c:pt>
                <c:pt idx="10">
                  <c:v>Feb 2026</c:v>
                </c:pt>
                <c:pt idx="11">
                  <c:v>Mar 2026</c:v>
                </c:pt>
              </c:strCache>
            </c:strRef>
          </c:cat>
          <c:val>
            <c:numRef>
              <c:f>'Cash History'!$B$6:$B$17</c:f>
              <c:numCache>
                <c:formatCode>\$#,##0;"($"#,##0\);\-</c:formatCode>
                <c:ptCount val="12"/>
                <c:pt idx="0">
                  <c:v>1069800</c:v>
                </c:pt>
                <c:pt idx="1">
                  <c:v>1041250</c:v>
                </c:pt>
                <c:pt idx="2">
                  <c:v>1012400</c:v>
                </c:pt>
                <c:pt idx="3">
                  <c:v>1118900</c:v>
                </c:pt>
                <c:pt idx="4">
                  <c:v>1052300</c:v>
                </c:pt>
                <c:pt idx="5">
                  <c:v>1004100</c:v>
                </c:pt>
                <c:pt idx="6">
                  <c:v>951700</c:v>
                </c:pt>
                <c:pt idx="7">
                  <c:v>968400</c:v>
                </c:pt>
                <c:pt idx="8">
                  <c:v>1109600</c:v>
                </c:pt>
                <c:pt idx="9">
                  <c:v>1001200</c:v>
                </c:pt>
                <c:pt idx="10">
                  <c:v>1001412.75</c:v>
                </c:pt>
                <c:pt idx="11">
                  <c:v>1104216.35</c:v>
                </c:pt>
              </c:numCache>
            </c:numRef>
          </c:val>
          <c:smooth val="0"/>
        </c:ser>
        <c:ser>
          <c:idx val="1"/>
          <c:order val="1"/>
          <c:tx>
            <c:strRef>
              <c:f>'Cash History'!C5</c:f>
              <c:strCache>
                <c:ptCount val="1"/>
                <c:pt idx="0">
                  <c:v>Minimum cash target</c:v>
                </c:pt>
              </c:strCache>
            </c:strRef>
          </c:tx>
          <c:spPr>
            <a:solidFill>
              <a:srgbClr val="a23b2a"/>
            </a:solidFill>
            <a:ln w="15120">
              <a:solidFill>
                <a:srgbClr val="a23b2a"/>
              </a:solidFill>
              <a:prstDash val="dash"/>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History'!$A$6:$A$17</c:f>
              <c:strCache>
                <c:ptCount val="12"/>
                <c:pt idx="0">
                  <c:v>Apr 2025</c:v>
                </c:pt>
                <c:pt idx="1">
                  <c:v>May 2025</c:v>
                </c:pt>
                <c:pt idx="2">
                  <c:v>Jun 2025</c:v>
                </c:pt>
                <c:pt idx="3">
                  <c:v>Jul 2025</c:v>
                </c:pt>
                <c:pt idx="4">
                  <c:v>Aug 2025</c:v>
                </c:pt>
                <c:pt idx="5">
                  <c:v>Sep 2025</c:v>
                </c:pt>
                <c:pt idx="6">
                  <c:v>Oct 2025</c:v>
                </c:pt>
                <c:pt idx="7">
                  <c:v>Nov 2025</c:v>
                </c:pt>
                <c:pt idx="8">
                  <c:v>Dec 2025</c:v>
                </c:pt>
                <c:pt idx="9">
                  <c:v>Jan 2026</c:v>
                </c:pt>
                <c:pt idx="10">
                  <c:v>Feb 2026</c:v>
                </c:pt>
                <c:pt idx="11">
                  <c:v>Mar 2026</c:v>
                </c:pt>
              </c:strCache>
            </c:strRef>
          </c:cat>
          <c:val>
            <c:numRef>
              <c:f>'Cash History'!$C$6:$C$17</c:f>
              <c:numCache>
                <c:formatCode>\$#,##0;"($"#,##0\);\-</c:formatCode>
                <c:ptCount val="12"/>
                <c:pt idx="0">
                  <c:v>684000</c:v>
                </c:pt>
                <c:pt idx="1">
                  <c:v>684000</c:v>
                </c:pt>
                <c:pt idx="2">
                  <c:v>684000</c:v>
                </c:pt>
                <c:pt idx="3">
                  <c:v>684000</c:v>
                </c:pt>
                <c:pt idx="4">
                  <c:v>684000</c:v>
                </c:pt>
                <c:pt idx="5">
                  <c:v>684000</c:v>
                </c:pt>
                <c:pt idx="6">
                  <c:v>684000</c:v>
                </c:pt>
                <c:pt idx="7">
                  <c:v>684000</c:v>
                </c:pt>
                <c:pt idx="8">
                  <c:v>684000</c:v>
                </c:pt>
                <c:pt idx="9">
                  <c:v>684000</c:v>
                </c:pt>
                <c:pt idx="10">
                  <c:v>684000</c:v>
                </c:pt>
                <c:pt idx="11">
                  <c:v>684000</c:v>
                </c:pt>
              </c:numCache>
            </c:numRef>
          </c:val>
          <c:smooth val="0"/>
        </c:ser>
        <c:hiLowLines>
          <c:spPr>
            <a:ln w="0">
              <a:noFill/>
            </a:ln>
          </c:spPr>
        </c:hiLowLines>
        <c:marker val="0"/>
        <c:axId val="28479290"/>
        <c:axId val="62804284"/>
      </c:lineChart>
      <c:catAx>
        <c:axId val="28479290"/>
        <c:scaling>
          <c:orientation val="minMax"/>
        </c:scaling>
        <c:delete val="0"/>
        <c:axPos val="b"/>
        <c:numFmt formatCode="mmm"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62804284"/>
        <c:crosses val="autoZero"/>
        <c:auto val="1"/>
        <c:lblAlgn val="ctr"/>
        <c:lblOffset val="100"/>
        <c:noMultiLvlLbl val="0"/>
      </c:catAx>
      <c:valAx>
        <c:axId val="62804284"/>
        <c:scaling>
          <c:orientation val="minMax"/>
          <c:min val="0"/>
        </c:scaling>
        <c:delete val="0"/>
        <c:axPos val="l"/>
        <c:majorGridlines>
          <c:spPr>
            <a:ln w="9360">
              <a:solidFill>
                <a:srgbClr val="e3e7ec"/>
              </a:solidFill>
              <a:round/>
            </a:ln>
          </c:spPr>
        </c:majorGridlines>
        <c:numFmt formatCode="\$#,##0,\K"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2847929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00" spc="-1" strike="noStrike">
                <a:solidFill>
                  <a:srgbClr val="1f3a5f"/>
                </a:solidFill>
                <a:latin typeface="Calibri"/>
              </a:defRPr>
            </a:pPr>
            <a:r>
              <a:rPr b="1" sz="1000" spc="-1" strike="noStrike">
                <a:solidFill>
                  <a:srgbClr val="1f3a5f"/>
                </a:solidFill>
                <a:latin typeface="Calibri"/>
              </a:rPr>
              <a:t>Projected ending cash compared with the board minimum</a:t>
            </a:r>
          </a:p>
        </c:rich>
      </c:tx>
      <c:overlay val="0"/>
      <c:spPr>
        <a:noFill/>
        <a:ln w="0">
          <a:noFill/>
        </a:ln>
      </c:spPr>
    </c:title>
    <c:autoTitleDeleted val="0"/>
    <c:plotArea>
      <c:lineChart>
        <c:grouping val="standard"/>
        <c:varyColors val="0"/>
        <c:ser>
          <c:idx val="0"/>
          <c:order val="0"/>
          <c:tx>
            <c:strRef>
              <c:f>'Cash Forecast'!A26</c:f>
              <c:strCache>
                <c:ptCount val="1"/>
                <c:pt idx="0">
                  <c:v>Ending cash</c:v>
                </c:pt>
              </c:strCache>
            </c:strRef>
          </c:tx>
          <c:spPr>
            <a:solidFill>
              <a:srgbClr val="1f3a5f"/>
            </a:solidFill>
            <a:ln w="28080">
              <a:solidFill>
                <a:srgbClr val="1f3a5f"/>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Forecast'!$B$6:$N$6</c:f>
              <c:strCache>
                <c:ptCount val="13"/>
                <c:pt idx="0">
                  <c:v>4/3</c:v>
                </c:pt>
                <c:pt idx="1">
                  <c:v>4/10</c:v>
                </c:pt>
                <c:pt idx="2">
                  <c:v>4/17</c:v>
                </c:pt>
                <c:pt idx="3">
                  <c:v>4/24</c:v>
                </c:pt>
                <c:pt idx="4">
                  <c:v>5/1</c:v>
                </c:pt>
                <c:pt idx="5">
                  <c:v>5/8</c:v>
                </c:pt>
                <c:pt idx="6">
                  <c:v>5/15</c:v>
                </c:pt>
                <c:pt idx="7">
                  <c:v>5/22</c:v>
                </c:pt>
                <c:pt idx="8">
                  <c:v>5/29</c:v>
                </c:pt>
                <c:pt idx="9">
                  <c:v>6/5</c:v>
                </c:pt>
                <c:pt idx="10">
                  <c:v>6/12</c:v>
                </c:pt>
                <c:pt idx="11">
                  <c:v>6/19</c:v>
                </c:pt>
                <c:pt idx="12">
                  <c:v>6/26</c:v>
                </c:pt>
              </c:strCache>
            </c:strRef>
          </c:cat>
          <c:val>
            <c:numRef>
              <c:f>'Cash Forecast'!$B$26:$N$26</c:f>
              <c:numCache>
                <c:formatCode>\$#,##0;"($"#,##0\);\-</c:formatCode>
                <c:ptCount val="13"/>
                <c:pt idx="0">
                  <c:v>1065216.35</c:v>
                </c:pt>
                <c:pt idx="1">
                  <c:v>1096396.35</c:v>
                </c:pt>
                <c:pt idx="2">
                  <c:v>1099696.35</c:v>
                </c:pt>
                <c:pt idx="3">
                  <c:v>1082331.35</c:v>
                </c:pt>
                <c:pt idx="4">
                  <c:v>1137291.35</c:v>
                </c:pt>
                <c:pt idx="5">
                  <c:v>1065351.35</c:v>
                </c:pt>
                <c:pt idx="6">
                  <c:v>1054551.35</c:v>
                </c:pt>
                <c:pt idx="7">
                  <c:v>1059251.35</c:v>
                </c:pt>
                <c:pt idx="8">
                  <c:v>1043951.35</c:v>
                </c:pt>
                <c:pt idx="9">
                  <c:v>898451.35</c:v>
                </c:pt>
                <c:pt idx="10">
                  <c:v>915551.35</c:v>
                </c:pt>
                <c:pt idx="11">
                  <c:v>812751.35</c:v>
                </c:pt>
                <c:pt idx="12">
                  <c:v>922051.35</c:v>
                </c:pt>
              </c:numCache>
            </c:numRef>
          </c:val>
          <c:smooth val="0"/>
        </c:ser>
        <c:ser>
          <c:idx val="1"/>
          <c:order val="1"/>
          <c:tx>
            <c:strRef>
              <c:f>'Cash Forecast'!A27</c:f>
              <c:strCache>
                <c:ptCount val="1"/>
                <c:pt idx="0">
                  <c:v>Minimum cash target (board policy)</c:v>
                </c:pt>
              </c:strCache>
            </c:strRef>
          </c:tx>
          <c:spPr>
            <a:solidFill>
              <a:srgbClr val="a23b2a"/>
            </a:solidFill>
            <a:ln w="15120">
              <a:solidFill>
                <a:srgbClr val="a23b2a"/>
              </a:solidFill>
              <a:prstDash val="dash"/>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Forecast'!$B$6:$N$6</c:f>
              <c:strCache>
                <c:ptCount val="13"/>
                <c:pt idx="0">
                  <c:v>4/3</c:v>
                </c:pt>
                <c:pt idx="1">
                  <c:v>4/10</c:v>
                </c:pt>
                <c:pt idx="2">
                  <c:v>4/17</c:v>
                </c:pt>
                <c:pt idx="3">
                  <c:v>4/24</c:v>
                </c:pt>
                <c:pt idx="4">
                  <c:v>5/1</c:v>
                </c:pt>
                <c:pt idx="5">
                  <c:v>5/8</c:v>
                </c:pt>
                <c:pt idx="6">
                  <c:v>5/15</c:v>
                </c:pt>
                <c:pt idx="7">
                  <c:v>5/22</c:v>
                </c:pt>
                <c:pt idx="8">
                  <c:v>5/29</c:v>
                </c:pt>
                <c:pt idx="9">
                  <c:v>6/5</c:v>
                </c:pt>
                <c:pt idx="10">
                  <c:v>6/12</c:v>
                </c:pt>
                <c:pt idx="11">
                  <c:v>6/19</c:v>
                </c:pt>
                <c:pt idx="12">
                  <c:v>6/26</c:v>
                </c:pt>
              </c:strCache>
            </c:strRef>
          </c:cat>
          <c:val>
            <c:numRef>
              <c:f>'Cash Forecast'!$B$27:$N$27</c:f>
              <c:numCache>
                <c:formatCode>#,##0;\(#,##0\);\-</c:formatCode>
                <c:ptCount val="13"/>
                <c:pt idx="0">
                  <c:v>684000</c:v>
                </c:pt>
                <c:pt idx="1">
                  <c:v>684000</c:v>
                </c:pt>
                <c:pt idx="2">
                  <c:v>684000</c:v>
                </c:pt>
                <c:pt idx="3">
                  <c:v>684000</c:v>
                </c:pt>
                <c:pt idx="4">
                  <c:v>684000</c:v>
                </c:pt>
                <c:pt idx="5">
                  <c:v>684000</c:v>
                </c:pt>
                <c:pt idx="6">
                  <c:v>684000</c:v>
                </c:pt>
                <c:pt idx="7">
                  <c:v>684000</c:v>
                </c:pt>
                <c:pt idx="8">
                  <c:v>684000</c:v>
                </c:pt>
                <c:pt idx="9">
                  <c:v>684000</c:v>
                </c:pt>
                <c:pt idx="10">
                  <c:v>684000</c:v>
                </c:pt>
                <c:pt idx="11">
                  <c:v>684000</c:v>
                </c:pt>
                <c:pt idx="12">
                  <c:v>684000</c:v>
                </c:pt>
              </c:numCache>
            </c:numRef>
          </c:val>
          <c:smooth val="0"/>
        </c:ser>
        <c:hiLowLines>
          <c:spPr>
            <a:ln w="0">
              <a:noFill/>
            </a:ln>
          </c:spPr>
        </c:hiLowLines>
        <c:marker val="0"/>
        <c:axId val="4376839"/>
        <c:axId val="50090387"/>
      </c:lineChart>
      <c:catAx>
        <c:axId val="4376839"/>
        <c:scaling>
          <c:orientation val="minMax"/>
        </c:scaling>
        <c:delete val="0"/>
        <c:axPos val="b"/>
        <c:numFmt formatCode="m/d"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50090387"/>
        <c:crosses val="autoZero"/>
        <c:auto val="1"/>
        <c:lblAlgn val="ctr"/>
        <c:lblOffset val="100"/>
        <c:noMultiLvlLbl val="0"/>
      </c:catAx>
      <c:valAx>
        <c:axId val="50090387"/>
        <c:scaling>
          <c:orientation val="minMax"/>
          <c:min val="0"/>
        </c:scaling>
        <c:delete val="0"/>
        <c:axPos val="l"/>
        <c:majorGridlines>
          <c:spPr>
            <a:ln w="9360">
              <a:solidFill>
                <a:srgbClr val="e3e7ec"/>
              </a:solidFill>
              <a:round/>
            </a:ln>
          </c:spPr>
        </c:majorGridlines>
        <c:numFmt formatCode="\$#,##0"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437683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_rels/drawing2.xml.rels><?xml version="1.0" encoding="UTF-8"?>
<Relationships xmlns="http://schemas.openxmlformats.org/package/2006/relationships"><Relationship Id="rId1"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7</xdr:row>
      <xdr:rowOff>131040</xdr:rowOff>
    </xdr:from>
    <xdr:to>
      <xdr:col>19</xdr:col>
      <xdr:colOff>184320</xdr:colOff>
      <xdr:row>22</xdr:row>
      <xdr:rowOff>148320</xdr:rowOff>
    </xdr:to>
    <xdr:graphicFrame>
      <xdr:nvGraphicFramePr>
        <xdr:cNvPr id="0" name="Chart 1"/>
        <xdr:cNvGraphicFramePr/>
      </xdr:nvGraphicFramePr>
      <xdr:xfrm>
        <a:off x="5536080" y="2095560"/>
        <a:ext cx="5579280" cy="2951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24</xdr:row>
      <xdr:rowOff>130680</xdr:rowOff>
    </xdr:from>
    <xdr:to>
      <xdr:col>19</xdr:col>
      <xdr:colOff>184320</xdr:colOff>
      <xdr:row>40</xdr:row>
      <xdr:rowOff>33840</xdr:rowOff>
    </xdr:to>
    <xdr:graphicFrame>
      <xdr:nvGraphicFramePr>
        <xdr:cNvPr id="1" name="Chart 2"/>
        <xdr:cNvGraphicFramePr/>
      </xdr:nvGraphicFramePr>
      <xdr:xfrm>
        <a:off x="5536080" y="5410080"/>
        <a:ext cx="5579280" cy="2951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7</xdr:row>
      <xdr:rowOff>131040</xdr:rowOff>
    </xdr:from>
    <xdr:to>
      <xdr:col>10</xdr:col>
      <xdr:colOff>184320</xdr:colOff>
      <xdr:row>22</xdr:row>
      <xdr:rowOff>148320</xdr:rowOff>
    </xdr:to>
    <xdr:graphicFrame>
      <xdr:nvGraphicFramePr>
        <xdr:cNvPr id="2" name="Chart 3"/>
        <xdr:cNvGraphicFramePr/>
      </xdr:nvGraphicFramePr>
      <xdr:xfrm>
        <a:off x="141120" y="2095560"/>
        <a:ext cx="5579280" cy="29512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36</xdr:row>
      <xdr:rowOff>145440</xdr:rowOff>
    </xdr:from>
    <xdr:to>
      <xdr:col>9</xdr:col>
      <xdr:colOff>181080</xdr:colOff>
      <xdr:row>50</xdr:row>
      <xdr:rowOff>177480</xdr:rowOff>
    </xdr:to>
    <xdr:graphicFrame>
      <xdr:nvGraphicFramePr>
        <xdr:cNvPr id="3" name="Chart 1"/>
        <xdr:cNvGraphicFramePr/>
      </xdr:nvGraphicFramePr>
      <xdr:xfrm>
        <a:off x="0" y="7238880"/>
        <a:ext cx="863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vml"/>
</Relationships>
</file>

<file path=xl/worksheets/_rels/sheet11.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B2:C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110"/>
    <col collapsed="false" customWidth="true" hidden="false" outlineLevel="0" max="3" min="3" style="1" width="12"/>
  </cols>
  <sheetData>
    <row r="2" customFormat="false" ht="19.7" hidden="false" customHeight="false" outlineLevel="0" collapsed="false">
      <c r="B2" s="2" t="s">
        <v>0</v>
      </c>
    </row>
    <row r="3" customFormat="false" ht="15" hidden="false" customHeight="false" outlineLevel="0" collapsed="false">
      <c r="B3" s="3" t="str">
        <f aca="false">OrgName&amp;", report month "&amp;RptLabel</f>
        <v>Larkfield Community Partners, report month March 2026</v>
      </c>
    </row>
    <row r="4" customFormat="false" ht="15" hidden="false" customHeight="false" outlineLevel="0" collapsed="false">
      <c r="B4" s="4" t="s">
        <v>1</v>
      </c>
    </row>
    <row r="6" customFormat="false" ht="15" hidden="false" customHeight="false" outlineLevel="0" collapsed="false">
      <c r="B6" s="5" t="s">
        <v>2</v>
      </c>
    </row>
    <row r="7" customFormat="false" ht="25.5" hidden="false" customHeight="true" outlineLevel="0" collapsed="false">
      <c r="B7" s="6" t="s">
        <v>3</v>
      </c>
    </row>
    <row r="8" customFormat="false" ht="15" hidden="false" customHeight="false" outlineLevel="0" collapsed="false">
      <c r="B8" s="5" t="s">
        <v>4</v>
      </c>
    </row>
    <row r="9" customFormat="false" ht="13.5" hidden="false" customHeight="true" outlineLevel="0" collapsed="false">
      <c r="B9" s="6" t="s">
        <v>5</v>
      </c>
    </row>
    <row r="10" customFormat="false" ht="25.5" hidden="false" customHeight="true" outlineLevel="0" collapsed="false">
      <c r="B10" s="6" t="s">
        <v>6</v>
      </c>
    </row>
    <row r="11" customFormat="false" ht="13.5" hidden="false" customHeight="true" outlineLevel="0" collapsed="false">
      <c r="B11" s="6" t="s">
        <v>7</v>
      </c>
    </row>
    <row r="12" customFormat="false" ht="13.5" hidden="false" customHeight="true" outlineLevel="0" collapsed="false">
      <c r="B12" s="6" t="s">
        <v>8</v>
      </c>
    </row>
    <row r="13" customFormat="false" ht="13.5" hidden="false" customHeight="true" outlineLevel="0" collapsed="false">
      <c r="B13" s="6" t="s">
        <v>9</v>
      </c>
    </row>
    <row r="14" customFormat="false" ht="13.5" hidden="false" customHeight="true" outlineLevel="0" collapsed="false">
      <c r="B14" s="6" t="s">
        <v>10</v>
      </c>
    </row>
    <row r="15" customFormat="false" ht="15" hidden="false" customHeight="false" outlineLevel="0" collapsed="false">
      <c r="B15" s="5" t="s">
        <v>11</v>
      </c>
    </row>
    <row r="16" customFormat="false" ht="13.5" hidden="false" customHeight="true" outlineLevel="0" collapsed="false">
      <c r="B16" s="6" t="s">
        <v>12</v>
      </c>
    </row>
    <row r="18" customFormat="false" ht="15" hidden="false" customHeight="false" outlineLevel="0" collapsed="false">
      <c r="B18" s="7" t="s">
        <v>13</v>
      </c>
    </row>
    <row r="19" customFormat="false" ht="15" hidden="false" customHeight="false" outlineLevel="0" collapsed="false">
      <c r="B19" s="8" t="s">
        <v>14</v>
      </c>
      <c r="C19" s="9" t="str">
        <f aca="false">IF('TB Current'!I3=0,"OK","Check")</f>
        <v>OK</v>
      </c>
    </row>
    <row r="20" customFormat="false" ht="15" hidden="false" customHeight="false" outlineLevel="0" collapsed="false">
      <c r="B20" s="8" t="s">
        <v>15</v>
      </c>
      <c r="C20" s="9" t="str">
        <f aca="false">IF('TB Prior Month'!I3=0,"OK","Check")</f>
        <v>OK</v>
      </c>
    </row>
    <row r="21" customFormat="false" ht="15" hidden="false" customHeight="false" outlineLevel="0" collapsed="false">
      <c r="B21" s="8" t="s">
        <v>16</v>
      </c>
      <c r="C21" s="9" t="str">
        <f aca="false">IF('TB Prior Year'!I3=0,"OK","Check")</f>
        <v>OK</v>
      </c>
    </row>
    <row r="22" customFormat="false" ht="15" hidden="false" customHeight="false" outlineLevel="0" collapsed="false">
      <c r="B22" s="8" t="s">
        <v>17</v>
      </c>
      <c r="C22" s="9" t="str">
        <f aca="false">IF('TB Current'!I4+'TB Prior Month'!I4+'TB Prior Year'!I4=0,"OK","Check")</f>
        <v>OK</v>
      </c>
    </row>
    <row r="23" customFormat="false" ht="15" hidden="false" customHeight="false" outlineLevel="0" collapsed="false">
      <c r="B23" s="8" t="s">
        <v>18</v>
      </c>
      <c r="C23" s="9" t="str">
        <f aca="false">IF(AND('Financial Position'!B31="In balance",'Financial Position'!C31="In balance"),"OK","Check")</f>
        <v>OK</v>
      </c>
    </row>
    <row r="24" customFormat="false" ht="15" hidden="false" customHeight="false" outlineLevel="0" collapsed="false">
      <c r="B24" s="8" t="s">
        <v>19</v>
      </c>
      <c r="C24" s="9" t="str">
        <f aca="false">IF('Functional Expenses'!B24="Agrees","OK","Check")</f>
        <v>OK</v>
      </c>
    </row>
    <row r="25" customFormat="false" ht="15" hidden="false" customHeight="false" outlineLevel="0" collapsed="false">
      <c r="B25" s="8" t="s">
        <v>20</v>
      </c>
      <c r="C25" s="9" t="str">
        <f aca="false">IF('Restricted Funds'!J20="Agrees","OK","Check")</f>
        <v>OK</v>
      </c>
    </row>
    <row r="26" customFormat="false" ht="15" hidden="false" customHeight="false" outlineLevel="0" collapsed="false">
      <c r="B26" s="8" t="s">
        <v>21</v>
      </c>
      <c r="C26" s="9" t="str">
        <f aca="false">IF(SUMPRODUCT(ABS(ROUND('AR and Pledges'!R7:R9,0)))=0,"OK","Check")</f>
        <v>OK</v>
      </c>
    </row>
    <row r="27" customFormat="false" ht="15" hidden="false" customHeight="false" outlineLevel="0" collapsed="false">
      <c r="B27" s="8" t="s">
        <v>22</v>
      </c>
      <c r="C27" s="9" t="str">
        <f aca="false">IF(Settings!D35="OK","OK","Check")</f>
        <v>OK</v>
      </c>
    </row>
    <row r="28" customFormat="false" ht="15" hidden="false" customHeight="false" outlineLevel="0" collapsed="false">
      <c r="B28" s="8" t="s">
        <v>23</v>
      </c>
      <c r="C28" s="9" t="str">
        <f aca="false">IF(COUNTIF('Variance Notes'!H6:H33,"Needs note")=0,"OK","Check")</f>
        <v>OK</v>
      </c>
    </row>
  </sheetData>
  <conditionalFormatting sqref="C19:C28">
    <cfRule type="expression" priority="2" aboveAverage="0" equalAverage="0" bottom="0" percent="0" rank="0" text="" dxfId="0">
      <formula>C19="Check"</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07D2B"/>
    <pageSetUpPr fitToPage="true"/>
  </sheetPr>
  <dimension ref="B1:X38"/>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3" min="2" style="1" width="11.5"/>
    <col collapsed="false" customWidth="true" hidden="false" outlineLevel="0" max="4" min="4" style="1" width="2.5"/>
    <col collapsed="false" customWidth="true" hidden="false" outlineLevel="0" max="6" min="5" style="1" width="11.5"/>
    <col collapsed="false" customWidth="true" hidden="false" outlineLevel="0" max="7" min="7" style="1" width="2.5"/>
    <col collapsed="false" customWidth="true" hidden="false" outlineLevel="0" max="9" min="8" style="1" width="11.5"/>
    <col collapsed="false" customWidth="true" hidden="false" outlineLevel="0" max="10" min="10" style="1" width="2.5"/>
    <col collapsed="false" customWidth="true" hidden="false" outlineLevel="0" max="12" min="11" style="1" width="11.5"/>
    <col collapsed="false" customWidth="true" hidden="false" outlineLevel="0" max="13" min="13" style="1" width="2.5"/>
    <col collapsed="false" customWidth="true" hidden="false" outlineLevel="0" max="15" min="14" style="1" width="11.5"/>
    <col collapsed="false" customWidth="true" hidden="false" outlineLevel="0" max="16" min="16" style="1" width="2.5"/>
    <col collapsed="false" customWidth="true" hidden="false" outlineLevel="0" max="18" min="17" style="1" width="11.5"/>
    <col collapsed="false" customWidth="true" hidden="false" outlineLevel="0" max="19" min="19" style="1" width="2.5"/>
    <col collapsed="false" customWidth="true" hidden="false" outlineLevel="0" max="20" min="20" style="1" width="11.5"/>
    <col collapsed="false" customWidth="true" hidden="false" outlineLevel="0" max="22" min="22" style="1" width="24"/>
    <col collapsed="false" customWidth="true" hidden="false" outlineLevel="0" max="24" min="23" style="1" width="12"/>
  </cols>
  <sheetData>
    <row r="1" customFormat="false" ht="19.7" hidden="false" customHeight="false" outlineLevel="0" collapsed="false">
      <c r="B1" s="2" t="str">
        <f aca="false">OrgName</f>
        <v>Larkfield Community Partners</v>
      </c>
    </row>
    <row r="2" customFormat="false" ht="15" hidden="false" customHeight="false" outlineLevel="0" collapsed="false">
      <c r="B2" s="3" t="str">
        <f aca="false">"Finance committee dashboard for "&amp;RptLabel&amp;". Meeting of "&amp;TEXT(Settings!C12,"mmmm d, yyyy")&amp;"."</f>
        <v>Finance committee dashboard for March 2026. Meeting of April 16, 2026.</v>
      </c>
    </row>
    <row r="3" customFormat="false" ht="15" hidden="false" customHeight="false" outlineLevel="0" collapsed="false">
      <c r="B3" s="4" t="s">
        <v>1</v>
      </c>
    </row>
    <row r="5" customFormat="false" ht="30" hidden="false" customHeight="true" outlineLevel="0" collapsed="false">
      <c r="B5" s="10" t="s">
        <v>24</v>
      </c>
      <c r="C5" s="10"/>
      <c r="E5" s="11" t="s">
        <v>25</v>
      </c>
      <c r="F5" s="11"/>
      <c r="H5" s="10" t="s">
        <v>26</v>
      </c>
      <c r="I5" s="10"/>
      <c r="K5" s="10" t="s">
        <v>27</v>
      </c>
      <c r="L5" s="10"/>
      <c r="N5" s="10" t="s">
        <v>28</v>
      </c>
      <c r="O5" s="10"/>
      <c r="Q5" s="10" t="s">
        <v>29</v>
      </c>
      <c r="R5" s="10"/>
    </row>
    <row r="6" customFormat="false" ht="30" hidden="false" customHeight="true" outlineLevel="0" collapsed="false">
      <c r="B6" s="12" t="n">
        <f aca="false">'Financial Position'!B7</f>
        <v>1104216.35</v>
      </c>
      <c r="C6" s="12"/>
      <c r="E6" s="13" t="n">
        <f aca="false">('Financial Position'!B7-'Restricted Funds'!$H$21)/DailyExp</f>
        <v>80.7163464912281</v>
      </c>
      <c r="F6" s="13"/>
      <c r="H6" s="12" t="n">
        <f aca="false">'Budget to Actual'!G19</f>
        <v>3224950.93</v>
      </c>
      <c r="I6" s="12"/>
      <c r="K6" s="12" t="n">
        <f aca="false">'Budget to Actual'!G36</f>
        <v>3215095.93</v>
      </c>
      <c r="L6" s="12"/>
      <c r="N6" s="12" t="n">
        <f aca="false">'Budget to Actual'!G38</f>
        <v>9855.00000000047</v>
      </c>
      <c r="O6" s="12"/>
      <c r="Q6" s="12" t="n">
        <f aca="false">'Budget to Actual'!G18</f>
        <v>291750</v>
      </c>
      <c r="R6" s="12"/>
    </row>
    <row r="7" customFormat="false" ht="30" hidden="false" customHeight="true" outlineLevel="0" collapsed="false">
      <c r="B7" s="14" t="str">
        <f aca="false">"Same date last year "&amp;TEXT('Financial Position'!C7,"$#,##0")</f>
        <v>Same date last year $1,180,838</v>
      </c>
      <c r="C7" s="14"/>
      <c r="E7" s="14" t="str">
        <f aca="false">"Excludes unspent restricted cash. Board minimum "&amp;MinDays&amp;" days"</f>
        <v>Excludes unspent restricted cash. Board minimum 60 days</v>
      </c>
      <c r="F7" s="14"/>
      <c r="H7" s="14" t="str">
        <f aca="false">"Budget "&amp;TEXT('Budget to Actual'!H19,"$#,##0")&amp;", "&amp;TEXT('Budget to Actual'!J19,"0.0%;-0.0%")</f>
        <v>Budget $3,311,497, -2.6%</v>
      </c>
      <c r="I7" s="14"/>
      <c r="K7" s="14" t="str">
        <f aca="false">"Budget "&amp;TEXT('Budget to Actual'!H36,"$#,##0")&amp;", "&amp;TEXT(-'Budget to Actual'!J36,"+0.0%;-0.0%")</f>
        <v>Budget $3,193,700, +0.7%</v>
      </c>
      <c r="L7" s="14"/>
      <c r="N7" s="14" t="str">
        <f aca="false">"Budget "&amp;TEXT('Budget to Actual'!H38,"$#,##0;($#,##0)")</f>
        <v>Budget $117,797</v>
      </c>
      <c r="O7" s="14"/>
      <c r="Q7" s="14" t="str">
        <f aca="false">"Budget "&amp;TEXT('Budget to Actual'!H18,"$#,##0")</f>
        <v>Budget $315,000</v>
      </c>
      <c r="R7" s="14"/>
    </row>
    <row r="9" customFormat="false" ht="15" hidden="false" customHeight="false" outlineLevel="0" collapsed="false">
      <c r="V9" s="15" t="s">
        <v>30</v>
      </c>
    </row>
    <row r="10" customFormat="false" ht="18" hidden="false" customHeight="true" outlineLevel="0" collapsed="false">
      <c r="V10" s="16" t="s">
        <v>31</v>
      </c>
      <c r="W10" s="17" t="s">
        <v>32</v>
      </c>
      <c r="X10" s="17" t="s">
        <v>33</v>
      </c>
    </row>
    <row r="11" customFormat="false" ht="15" hidden="false" customHeight="false" outlineLevel="0" collapsed="false">
      <c r="V11" s="8" t="s">
        <v>34</v>
      </c>
      <c r="W11" s="18" t="n">
        <f aca="false">'Budget to Actual'!G8</f>
        <v>558654.18</v>
      </c>
      <c r="X11" s="18" t="n">
        <f aca="false">'Budget to Actual'!H8</f>
        <v>512000</v>
      </c>
    </row>
    <row r="12" customFormat="false" ht="15" hidden="false" customHeight="false" outlineLevel="0" collapsed="false">
      <c r="V12" s="8" t="s">
        <v>35</v>
      </c>
      <c r="W12" s="18" t="n">
        <f aca="false">'Budget to Actual'!G9</f>
        <v>173308.49</v>
      </c>
      <c r="X12" s="18" t="n">
        <f aca="false">'Budget to Actual'!H9</f>
        <v>172000</v>
      </c>
    </row>
    <row r="13" customFormat="false" ht="15" hidden="false" customHeight="false" outlineLevel="0" collapsed="false">
      <c r="V13" s="8" t="s">
        <v>36</v>
      </c>
      <c r="W13" s="18" t="n">
        <f aca="false">'Budget to Actual'!G10</f>
        <v>193885.15</v>
      </c>
      <c r="X13" s="18" t="n">
        <f aca="false">'Budget to Actual'!H10</f>
        <v>195000</v>
      </c>
    </row>
    <row r="14" customFormat="false" ht="15" hidden="false" customHeight="false" outlineLevel="0" collapsed="false">
      <c r="V14" s="8" t="s">
        <v>37</v>
      </c>
      <c r="W14" s="18" t="n">
        <f aca="false">'Budget to Actual'!G11+'Budget to Actual'!G12+'Budget to Actual'!G13</f>
        <v>1565956.12</v>
      </c>
      <c r="X14" s="18" t="n">
        <f aca="false">'Budget to Actual'!H11+'Budget to Actual'!H12+'Budget to Actual'!H13</f>
        <v>1606103</v>
      </c>
    </row>
    <row r="15" customFormat="false" ht="15" hidden="false" customHeight="false" outlineLevel="0" collapsed="false">
      <c r="V15" s="8" t="s">
        <v>38</v>
      </c>
      <c r="W15" s="18" t="n">
        <f aca="false">'Budget to Actual'!G14</f>
        <v>229037.36</v>
      </c>
      <c r="X15" s="18" t="n">
        <f aca="false">'Budget to Actual'!H14</f>
        <v>261397</v>
      </c>
    </row>
    <row r="16" customFormat="false" ht="15" hidden="false" customHeight="false" outlineLevel="0" collapsed="false">
      <c r="V16" s="8" t="s">
        <v>39</v>
      </c>
      <c r="W16" s="18" t="n">
        <f aca="false">'Budget to Actual'!G15+'Budget to Actual'!G16</f>
        <v>182250</v>
      </c>
      <c r="X16" s="18" t="n">
        <f aca="false">'Budget to Actual'!H15+'Budget to Actual'!H16</f>
        <v>220000</v>
      </c>
    </row>
    <row r="17" customFormat="false" ht="15" hidden="false" customHeight="false" outlineLevel="0" collapsed="false">
      <c r="V17" s="8" t="s">
        <v>40</v>
      </c>
      <c r="W17" s="18" t="n">
        <f aca="false">'Budget to Actual'!G18</f>
        <v>291750</v>
      </c>
      <c r="X17" s="18" t="n">
        <f aca="false">'Budget to Actual'!H18</f>
        <v>315000</v>
      </c>
    </row>
    <row r="19" customFormat="false" ht="18" hidden="false" customHeight="true" outlineLevel="0" collapsed="false">
      <c r="V19" s="16" t="s">
        <v>41</v>
      </c>
      <c r="W19" s="17" t="s">
        <v>32</v>
      </c>
      <c r="X19" s="17" t="s">
        <v>33</v>
      </c>
    </row>
    <row r="20" customFormat="false" ht="15" hidden="false" customHeight="false" outlineLevel="0" collapsed="false">
      <c r="V20" s="8" t="s">
        <v>42</v>
      </c>
      <c r="W20" s="18" t="n">
        <f aca="false">'Budget to Actual'!G22+'Budget to Actual'!G23</f>
        <v>2000719.36</v>
      </c>
      <c r="X20" s="18" t="n">
        <f aca="false">'Budget to Actual'!H22+'Budget to Actual'!H23</f>
        <v>2034000</v>
      </c>
    </row>
    <row r="21" customFormat="false" ht="15" hidden="false" customHeight="false" outlineLevel="0" collapsed="false">
      <c r="V21" s="8" t="s">
        <v>43</v>
      </c>
      <c r="W21" s="18" t="n">
        <f aca="false">'Budget to Actual'!G25</f>
        <v>442893.98</v>
      </c>
      <c r="X21" s="18" t="n">
        <f aca="false">'Budget to Actual'!H25</f>
        <v>430550</v>
      </c>
    </row>
    <row r="22" customFormat="false" ht="15" hidden="false" customHeight="false" outlineLevel="0" collapsed="false">
      <c r="V22" s="8" t="s">
        <v>44</v>
      </c>
      <c r="W22" s="18" t="n">
        <f aca="false">'Budget to Actual'!G26</f>
        <v>226026.33</v>
      </c>
      <c r="X22" s="18" t="n">
        <f aca="false">'Budget to Actual'!H26</f>
        <v>204003</v>
      </c>
    </row>
    <row r="23" customFormat="false" ht="15" hidden="false" customHeight="false" outlineLevel="0" collapsed="false">
      <c r="V23" s="8" t="s">
        <v>45</v>
      </c>
      <c r="W23" s="18" t="n">
        <f aca="false">'Budget to Actual'!G24</f>
        <v>127583.95</v>
      </c>
      <c r="X23" s="18" t="n">
        <f aca="false">'Budget to Actual'!H24</f>
        <v>107720</v>
      </c>
    </row>
    <row r="24" customFormat="false" ht="15" hidden="false" customHeight="false" outlineLevel="0" collapsed="false">
      <c r="V24" s="8" t="s">
        <v>46</v>
      </c>
      <c r="W24" s="18" t="n">
        <f aca="false">'Budget to Actual'!G27+'Budget to Actual'!G28+'Budget to Actual'!G29+'Budget to Actual'!G33+'Budget to Actual'!G34</f>
        <v>296300.97</v>
      </c>
      <c r="X24" s="18" t="n">
        <f aca="false">'Budget to Actual'!H27+'Budget to Actual'!H28+'Budget to Actual'!H29+'Budget to Actual'!H33+'Budget to Actual'!H34</f>
        <v>296244</v>
      </c>
    </row>
    <row r="25" customFormat="false" ht="15" hidden="false" customHeight="false" outlineLevel="0" collapsed="false">
      <c r="V25" s="8" t="s">
        <v>47</v>
      </c>
      <c r="W25" s="18" t="n">
        <f aca="false">'Budget to Actual'!G30+'Budget to Actual'!G31+'Budget to Actual'!G32+'Budget to Actual'!G35</f>
        <v>121571.34</v>
      </c>
      <c r="X25" s="18" t="n">
        <f aca="false">'Budget to Actual'!H30+'Budget to Actual'!H31+'Budget to Actual'!H32+'Budget to Actual'!H35</f>
        <v>121183</v>
      </c>
    </row>
    <row r="26" customFormat="false" ht="15" hidden="false" customHeight="false" outlineLevel="0" collapsed="false">
      <c r="B26" s="7" t="s">
        <v>48</v>
      </c>
    </row>
    <row r="27" customFormat="false" ht="15" hidden="false" customHeight="true" outlineLevel="0" collapsed="false">
      <c r="B27" s="19" t="s">
        <v>49</v>
      </c>
      <c r="C27" s="19"/>
      <c r="D27" s="19"/>
      <c r="E27" s="19"/>
      <c r="F27" s="19"/>
      <c r="G27" s="19"/>
      <c r="H27" s="19"/>
      <c r="I27" s="19"/>
    </row>
    <row r="28" customFormat="false" ht="15" hidden="false" customHeight="false" outlineLevel="0" collapsed="false">
      <c r="B28" s="19"/>
      <c r="C28" s="19"/>
      <c r="D28" s="19"/>
      <c r="E28" s="19"/>
      <c r="F28" s="19"/>
      <c r="G28" s="19"/>
      <c r="H28" s="19"/>
      <c r="I28" s="19"/>
    </row>
    <row r="29" customFormat="false" ht="15" hidden="false" customHeight="false" outlineLevel="0" collapsed="false">
      <c r="B29" s="19"/>
      <c r="C29" s="19"/>
      <c r="D29" s="19"/>
      <c r="E29" s="19"/>
      <c r="F29" s="19"/>
      <c r="G29" s="19"/>
      <c r="H29" s="19"/>
      <c r="I29" s="19"/>
    </row>
    <row r="30" customFormat="false" ht="15" hidden="false" customHeight="true" outlineLevel="0" collapsed="false">
      <c r="B30" s="19" t="s">
        <v>50</v>
      </c>
      <c r="C30" s="19"/>
      <c r="D30" s="19"/>
      <c r="E30" s="19"/>
      <c r="F30" s="19"/>
      <c r="G30" s="19"/>
      <c r="H30" s="19"/>
      <c r="I30" s="19"/>
    </row>
    <row r="31" customFormat="false" ht="15" hidden="false" customHeight="false" outlineLevel="0" collapsed="false">
      <c r="B31" s="19"/>
      <c r="C31" s="19"/>
      <c r="D31" s="19"/>
      <c r="E31" s="19"/>
      <c r="F31" s="19"/>
      <c r="G31" s="19"/>
      <c r="H31" s="19"/>
      <c r="I31" s="19"/>
    </row>
    <row r="32" customFormat="false" ht="15" hidden="false" customHeight="false" outlineLevel="0" collapsed="false">
      <c r="B32" s="19"/>
      <c r="C32" s="19"/>
      <c r="D32" s="19"/>
      <c r="E32" s="19"/>
      <c r="F32" s="19"/>
      <c r="G32" s="19"/>
      <c r="H32" s="19"/>
      <c r="I32" s="19"/>
    </row>
    <row r="33" customFormat="false" ht="15" hidden="false" customHeight="true" outlineLevel="0" collapsed="false">
      <c r="B33" s="19" t="s">
        <v>51</v>
      </c>
      <c r="C33" s="19"/>
      <c r="D33" s="19"/>
      <c r="E33" s="19"/>
      <c r="F33" s="19"/>
      <c r="G33" s="19"/>
      <c r="H33" s="19"/>
      <c r="I33" s="19"/>
    </row>
    <row r="34" customFormat="false" ht="15" hidden="false" customHeight="false" outlineLevel="0" collapsed="false">
      <c r="B34" s="19"/>
      <c r="C34" s="19"/>
      <c r="D34" s="19"/>
      <c r="E34" s="19"/>
      <c r="F34" s="19"/>
      <c r="G34" s="19"/>
      <c r="H34" s="19"/>
      <c r="I34" s="19"/>
    </row>
    <row r="35" customFormat="false" ht="15" hidden="false" customHeight="false" outlineLevel="0" collapsed="false">
      <c r="B35" s="19"/>
      <c r="C35" s="19"/>
      <c r="D35" s="19"/>
      <c r="E35" s="19"/>
      <c r="F35" s="19"/>
      <c r="G35" s="19"/>
      <c r="H35" s="19"/>
      <c r="I35" s="19"/>
    </row>
    <row r="36" customFormat="false" ht="15" hidden="false" customHeight="true" outlineLevel="0" collapsed="false">
      <c r="B36" s="19" t="s">
        <v>52</v>
      </c>
      <c r="C36" s="19"/>
      <c r="D36" s="19"/>
      <c r="E36" s="19"/>
      <c r="F36" s="19"/>
      <c r="G36" s="19"/>
      <c r="H36" s="19"/>
      <c r="I36" s="19"/>
    </row>
    <row r="37" customFormat="false" ht="15" hidden="false" customHeight="false" outlineLevel="0" collapsed="false">
      <c r="B37" s="19"/>
      <c r="C37" s="19"/>
      <c r="D37" s="19"/>
      <c r="E37" s="19"/>
      <c r="F37" s="19"/>
      <c r="G37" s="19"/>
      <c r="H37" s="19"/>
      <c r="I37" s="19"/>
    </row>
    <row r="38" customFormat="false" ht="15" hidden="false" customHeight="false" outlineLevel="0" collapsed="false">
      <c r="B38" s="19"/>
      <c r="C38" s="19"/>
      <c r="D38" s="19"/>
      <c r="E38" s="19"/>
      <c r="F38" s="19"/>
      <c r="G38" s="19"/>
      <c r="H38" s="19"/>
      <c r="I38" s="19"/>
    </row>
  </sheetData>
  <mergeCells count="22">
    <mergeCell ref="B5:C5"/>
    <mergeCell ref="E5:F5"/>
    <mergeCell ref="H5:I5"/>
    <mergeCell ref="K5:L5"/>
    <mergeCell ref="N5:O5"/>
    <mergeCell ref="Q5:R5"/>
    <mergeCell ref="B6:C6"/>
    <mergeCell ref="E6:F6"/>
    <mergeCell ref="H6:I6"/>
    <mergeCell ref="K6:L6"/>
    <mergeCell ref="N6:O6"/>
    <mergeCell ref="Q6:R6"/>
    <mergeCell ref="B7:C7"/>
    <mergeCell ref="E7:F7"/>
    <mergeCell ref="H7:I7"/>
    <mergeCell ref="K7:L7"/>
    <mergeCell ref="N7:O7"/>
    <mergeCell ref="Q7:R7"/>
    <mergeCell ref="B27:I29"/>
    <mergeCell ref="B30:I32"/>
    <mergeCell ref="B33:I35"/>
    <mergeCell ref="B36:I38"/>
  </mergeCell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6"/>
    <col collapsed="false" customWidth="true" hidden="false" outlineLevel="0" max="4" min="4" style="1" width="15"/>
    <col collapsed="false" customWidth="true" hidden="false" outlineLevel="0" max="5" min="5" style="1" width="10"/>
  </cols>
  <sheetData>
    <row r="1" customFormat="false" ht="18.55" hidden="false" customHeight="false" outlineLevel="0" collapsed="false">
      <c r="A1" s="20" t="s">
        <v>53</v>
      </c>
    </row>
    <row r="2" customFormat="false" ht="15" hidden="false" customHeight="false" outlineLevel="0" collapsed="false">
      <c r="A2" s="3" t="str">
        <f aca="false">"As of "&amp;TEXT(RptDate,"mmmm d, yyyy")&amp;", with comparison to the same date last year"</f>
        <v>As of March 31, 2026, with comparison to the same date last year</v>
      </c>
    </row>
    <row r="3" customFormat="false" ht="15" hidden="false" customHeight="false" outlineLevel="0" collapsed="false">
      <c r="A3" s="4" t="s">
        <v>1</v>
      </c>
    </row>
    <row r="5" customFormat="false" ht="30" hidden="false" customHeight="true" outlineLevel="0" collapsed="false">
      <c r="A5" s="16"/>
      <c r="B5" s="17" t="str">
        <f aca="false">TEXT(RptDate,"mmm d, yyyy")</f>
        <v>Mar 31, 2026</v>
      </c>
      <c r="C5" s="17" t="str">
        <f aca="false">TEXT(PYDate,"mmm d, yyyy")</f>
        <v>Mar 31, 2025</v>
      </c>
      <c r="D5" s="17" t="s">
        <v>54</v>
      </c>
      <c r="E5" s="17" t="s">
        <v>55</v>
      </c>
    </row>
    <row r="6" customFormat="false" ht="15" hidden="false" customHeight="false" outlineLevel="0" collapsed="false">
      <c r="A6" s="21" t="s">
        <v>56</v>
      </c>
      <c r="B6" s="22"/>
      <c r="C6" s="22"/>
      <c r="D6" s="22"/>
      <c r="E6" s="22"/>
    </row>
    <row r="7" customFormat="false" ht="15" hidden="false" customHeight="false" outlineLevel="0" collapsed="false">
      <c r="A7" s="23" t="s">
        <v>24</v>
      </c>
      <c r="B7" s="24" t="n">
        <f aca="false">SUMIFS('TB Current'!$F$7:$F$400,'TB Current'!$G$7:$G$400,$A7)</f>
        <v>1104216.35</v>
      </c>
      <c r="C7" s="24" t="n">
        <f aca="false">SUMIFS('TB Prior Year'!$F$7:$F$400,'TB Prior Year'!$G$7:$G$400,$A7)</f>
        <v>1180837.55</v>
      </c>
      <c r="D7" s="24" t="n">
        <f aca="false">B7-C7</f>
        <v>-76621.2</v>
      </c>
      <c r="E7" s="25" t="n">
        <f aca="false">IF(C7=0,0,D7/ABS(C7))</f>
        <v>-0.0648871641996818</v>
      </c>
    </row>
    <row r="8" customFormat="false" ht="15" hidden="false" customHeight="false" outlineLevel="0" collapsed="false">
      <c r="A8" s="23" t="s">
        <v>57</v>
      </c>
      <c r="B8" s="26" t="n">
        <f aca="false">SUMIFS('TB Current'!$F$7:$F$400,'TB Current'!$G$7:$G$400,$A8)</f>
        <v>376360</v>
      </c>
      <c r="C8" s="26" t="n">
        <f aca="false">SUMIFS('TB Prior Year'!$F$7:$F$400,'TB Prior Year'!$G$7:$G$400,$A8)</f>
        <v>351200</v>
      </c>
      <c r="D8" s="26" t="n">
        <f aca="false">B8-C8</f>
        <v>25160</v>
      </c>
      <c r="E8" s="25" t="n">
        <f aca="false">IF(C8=0,0,D8/ABS(C8))</f>
        <v>0.0716400911161731</v>
      </c>
    </row>
    <row r="9" customFormat="false" ht="15" hidden="false" customHeight="false" outlineLevel="0" collapsed="false">
      <c r="A9" s="23" t="s">
        <v>58</v>
      </c>
      <c r="B9" s="26" t="n">
        <f aca="false">SUMIFS('TB Current'!$F$7:$F$400,'TB Current'!$G$7:$G$400,$A9)</f>
        <v>38870</v>
      </c>
      <c r="C9" s="26" t="n">
        <f aca="false">SUMIFS('TB Prior Year'!$F$7:$F$400,'TB Prior Year'!$G$7:$G$400,$A9)</f>
        <v>33460</v>
      </c>
      <c r="D9" s="26" t="n">
        <f aca="false">B9-C9</f>
        <v>5410</v>
      </c>
      <c r="E9" s="25" t="n">
        <f aca="false">IF(C9=0,0,D9/ABS(C9))</f>
        <v>0.161685594739988</v>
      </c>
    </row>
    <row r="10" customFormat="false" ht="15" hidden="false" customHeight="false" outlineLevel="0" collapsed="false">
      <c r="A10" s="23" t="s">
        <v>59</v>
      </c>
      <c r="B10" s="26" t="n">
        <f aca="false">SUMIFS('TB Current'!$F$7:$F$400,'TB Current'!$G$7:$G$400,$A10)</f>
        <v>169750</v>
      </c>
      <c r="C10" s="26" t="n">
        <f aca="false">SUMIFS('TB Prior Year'!$F$7:$F$400,'TB Prior Year'!$G$7:$G$400,$A10)</f>
        <v>214800</v>
      </c>
      <c r="D10" s="26" t="n">
        <f aca="false">B10-C10</f>
        <v>-45050</v>
      </c>
      <c r="E10" s="25" t="n">
        <f aca="false">IF(C10=0,0,D10/ABS(C10))</f>
        <v>-0.209729981378026</v>
      </c>
    </row>
    <row r="11" customFormat="false" ht="15" hidden="false" customHeight="false" outlineLevel="0" collapsed="false">
      <c r="A11" s="23" t="s">
        <v>60</v>
      </c>
      <c r="B11" s="26" t="n">
        <f aca="false">SUMIFS('TB Current'!$F$7:$F$400,'TB Current'!$G$7:$G$400,$A11)</f>
        <v>47140</v>
      </c>
      <c r="C11" s="26" t="n">
        <f aca="false">SUMIFS('TB Prior Year'!$F$7:$F$400,'TB Prior Year'!$G$7:$G$400,$A11)</f>
        <v>43710</v>
      </c>
      <c r="D11" s="26" t="n">
        <f aca="false">B11-C11</f>
        <v>3430</v>
      </c>
      <c r="E11" s="25" t="n">
        <f aca="false">IF(C11=0,0,D11/ABS(C11))</f>
        <v>0.0784717455959735</v>
      </c>
    </row>
    <row r="12" customFormat="false" ht="15" hidden="false" customHeight="false" outlineLevel="0" collapsed="false">
      <c r="A12" s="23" t="s">
        <v>61</v>
      </c>
      <c r="B12" s="26" t="n">
        <f aca="false">SUMIFS('TB Current'!$F$7:$F$400,'TB Current'!$G$7:$G$400,$A12)</f>
        <v>509870</v>
      </c>
      <c r="C12" s="26" t="n">
        <f aca="false">SUMIFS('TB Prior Year'!$F$7:$F$400,'TB Prior Year'!$G$7:$G$400,$A12)</f>
        <v>478650</v>
      </c>
      <c r="D12" s="26" t="n">
        <f aca="false">B12-C12</f>
        <v>31220</v>
      </c>
      <c r="E12" s="25" t="n">
        <f aca="false">IF(C12=0,0,D12/ABS(C12))</f>
        <v>0.0652251122949964</v>
      </c>
    </row>
    <row r="13" customFormat="false" ht="15" hidden="false" customHeight="false" outlineLevel="0" collapsed="false">
      <c r="A13" s="23" t="s">
        <v>62</v>
      </c>
      <c r="B13" s="26" t="n">
        <f aca="false">SUMIFS('TB Current'!$F$7:$F$400,'TB Current'!$G$7:$G$400,$A13)</f>
        <v>1296500</v>
      </c>
      <c r="C13" s="26" t="n">
        <f aca="false">SUMIFS('TB Prior Year'!$F$7:$F$400,'TB Prior Year'!$G$7:$G$400,$A13)</f>
        <v>1334400</v>
      </c>
      <c r="D13" s="26" t="n">
        <f aca="false">B13-C13</f>
        <v>-37900</v>
      </c>
      <c r="E13" s="25" t="n">
        <f aca="false">IF(C13=0,0,D13/ABS(C13))</f>
        <v>-0.028402278177458</v>
      </c>
    </row>
    <row r="14" customFormat="false" ht="15" hidden="false" customHeight="false" outlineLevel="0" collapsed="false">
      <c r="A14" s="27" t="s">
        <v>63</v>
      </c>
      <c r="B14" s="28" t="n">
        <f aca="false">SUM(B7:B13)</f>
        <v>3542706.35</v>
      </c>
      <c r="C14" s="28" t="n">
        <f aca="false">SUM(C7:C13)</f>
        <v>3637057.55</v>
      </c>
      <c r="D14" s="28" t="n">
        <f aca="false">B14-C14</f>
        <v>-94351.1999999997</v>
      </c>
      <c r="E14" s="29" t="n">
        <f aca="false">IF(C14=0,0,D14/ABS(C14))</f>
        <v>-0.0259416296560938</v>
      </c>
    </row>
    <row r="16" customFormat="false" ht="15" hidden="false" customHeight="false" outlineLevel="0" collapsed="false">
      <c r="A16" s="21" t="s">
        <v>64</v>
      </c>
      <c r="B16" s="22"/>
      <c r="C16" s="22"/>
      <c r="D16" s="22"/>
      <c r="E16" s="22"/>
    </row>
    <row r="17" customFormat="false" ht="15" hidden="false" customHeight="false" outlineLevel="0" collapsed="false">
      <c r="A17" s="23" t="s">
        <v>65</v>
      </c>
      <c r="B17" s="24" t="n">
        <f aca="false">-SUMIFS('TB Current'!$F$7:$F$400,'TB Current'!$G$7:$G$400,$A17)</f>
        <v>91340</v>
      </c>
      <c r="C17" s="24" t="n">
        <f aca="false">-SUMIFS('TB Prior Year'!$F$7:$F$400,'TB Prior Year'!$G$7:$G$400,$A17)</f>
        <v>87650</v>
      </c>
      <c r="D17" s="24" t="n">
        <f aca="false">B17-C17</f>
        <v>3690</v>
      </c>
      <c r="E17" s="25" t="n">
        <f aca="false">IF(C17=0,0,D17/ABS(C17))</f>
        <v>0.0420992584141472</v>
      </c>
    </row>
    <row r="18" customFormat="false" ht="15" hidden="false" customHeight="false" outlineLevel="0" collapsed="false">
      <c r="A18" s="23" t="s">
        <v>66</v>
      </c>
      <c r="B18" s="26" t="n">
        <f aca="false">-SUMIFS('TB Current'!$F$7:$F$400,'TB Current'!$G$7:$G$400,$A18)</f>
        <v>166400</v>
      </c>
      <c r="C18" s="26" t="n">
        <f aca="false">-SUMIFS('TB Prior Year'!$F$7:$F$400,'TB Prior Year'!$G$7:$G$400,$A18)</f>
        <v>157670</v>
      </c>
      <c r="D18" s="26" t="n">
        <f aca="false">B18-C18</f>
        <v>8730</v>
      </c>
      <c r="E18" s="25" t="n">
        <f aca="false">IF(C18=0,0,D18/ABS(C18))</f>
        <v>0.0553688082704383</v>
      </c>
    </row>
    <row r="19" customFormat="false" ht="15" hidden="false" customHeight="false" outlineLevel="0" collapsed="false">
      <c r="A19" s="23" t="s">
        <v>67</v>
      </c>
      <c r="B19" s="26" t="n">
        <f aca="false">-SUMIFS('TB Current'!$F$7:$F$400,'TB Current'!$G$7:$G$400,$A19)</f>
        <v>138500</v>
      </c>
      <c r="C19" s="26" t="n">
        <f aca="false">-SUMIFS('TB Prior Year'!$F$7:$F$400,'TB Prior Year'!$G$7:$G$400,$A19)</f>
        <v>121800</v>
      </c>
      <c r="D19" s="26" t="n">
        <f aca="false">B19-C19</f>
        <v>16700</v>
      </c>
      <c r="E19" s="25" t="n">
        <f aca="false">IF(C19=0,0,D19/ABS(C19))</f>
        <v>0.137110016420361</v>
      </c>
    </row>
    <row r="20" customFormat="false" ht="15" hidden="false" customHeight="false" outlineLevel="0" collapsed="false">
      <c r="A20" s="23" t="s">
        <v>68</v>
      </c>
      <c r="B20" s="26" t="n">
        <f aca="false">-SUMIFS('TB Current'!$F$7:$F$400,'TB Current'!$G$7:$G$400,$A20)</f>
        <v>17650</v>
      </c>
      <c r="C20" s="26" t="n">
        <f aca="false">-SUMIFS('TB Prior Year'!$F$7:$F$400,'TB Prior Year'!$G$7:$G$400,$A20)</f>
        <v>15900</v>
      </c>
      <c r="D20" s="26" t="n">
        <f aca="false">B20-C20</f>
        <v>1750</v>
      </c>
      <c r="E20" s="25" t="n">
        <f aca="false">IF(C20=0,0,D20/ABS(C20))</f>
        <v>0.110062893081761</v>
      </c>
    </row>
    <row r="21" customFormat="false" ht="15" hidden="false" customHeight="false" outlineLevel="0" collapsed="false">
      <c r="A21" s="23" t="s">
        <v>69</v>
      </c>
      <c r="B21" s="26" t="n">
        <f aca="false">-SUMIFS('TB Current'!$F$7:$F$400,'TB Current'!$G$7:$G$400,$A21)</f>
        <v>742210</v>
      </c>
      <c r="C21" s="26" t="n">
        <f aca="false">-SUMIFS('TB Prior Year'!$F$7:$F$400,'TB Prior Year'!$G$7:$G$400,$A21)</f>
        <v>778190</v>
      </c>
      <c r="D21" s="26" t="n">
        <f aca="false">B21-C21</f>
        <v>-35980</v>
      </c>
      <c r="E21" s="25" t="n">
        <f aca="false">IF(C21=0,0,D21/ABS(C21))</f>
        <v>-0.0462354951875506</v>
      </c>
    </row>
    <row r="22" customFormat="false" ht="15" hidden="false" customHeight="false" outlineLevel="0" collapsed="false">
      <c r="A22" s="27" t="s">
        <v>70</v>
      </c>
      <c r="B22" s="30" t="n">
        <f aca="false">SUM(B17:B21)</f>
        <v>1156100</v>
      </c>
      <c r="C22" s="30" t="n">
        <f aca="false">SUM(C17:C21)</f>
        <v>1161210</v>
      </c>
      <c r="D22" s="30" t="n">
        <f aca="false">B22-C22</f>
        <v>-5110</v>
      </c>
      <c r="E22" s="29" t="n">
        <f aca="false">IF(C22=0,0,D22/ABS(C22))</f>
        <v>-0.00440058215137658</v>
      </c>
    </row>
    <row r="24" customFormat="false" ht="15" hidden="false" customHeight="false" outlineLevel="0" collapsed="false">
      <c r="A24" s="21" t="s">
        <v>71</v>
      </c>
      <c r="B24" s="22"/>
      <c r="C24" s="22"/>
      <c r="D24" s="22"/>
      <c r="E24" s="22"/>
    </row>
    <row r="25" customFormat="false" ht="15" hidden="false" customHeight="false" outlineLevel="0" collapsed="false">
      <c r="A25" s="23" t="s">
        <v>72</v>
      </c>
      <c r="B25" s="24" t="n">
        <f aca="false">-SUMIFS('TB Current'!$F$7:$F$400,'TB Current'!$G$7:$G$400,"Net assets without donor restrictions")-SUMIFS('TB Current'!$F$7:$F$400,'TB Current'!$H$7:$H$400,"Revenue",'TB Current'!$I$7:$I$400,"Without")-SUMIFS('TB Current'!$F$7:$F$400,'TB Current'!$H$7:$H$400,"Expense",'TB Current'!$I$7:$I$400,"Without")</f>
        <v>1398255</v>
      </c>
      <c r="C25" s="24" t="n">
        <f aca="false">-SUMIFS('TB Prior Year'!$F$7:$F$400,'TB Prior Year'!$G$7:$G$400,"Net assets without donor restrictions")-SUMIFS('TB Prior Year'!$F$7:$F$400,'TB Prior Year'!$H$7:$H$400,"Revenue",'TB Prior Year'!$I$7:$I$400,"Without")-SUMIFS('TB Prior Year'!$F$7:$F$400,'TB Prior Year'!$H$7:$H$400,"Expense",'TB Prior Year'!$I$7:$I$400,"Without")</f>
        <v>1506415.11</v>
      </c>
      <c r="D25" s="24" t="n">
        <f aca="false">B25-C25</f>
        <v>-108160.110000001</v>
      </c>
      <c r="E25" s="25" t="n">
        <f aca="false">IF(C25=0,0,D25/ABS(C25))</f>
        <v>-0.0717996714730253</v>
      </c>
    </row>
    <row r="26" customFormat="false" ht="15" hidden="false" customHeight="false" outlineLevel="0" collapsed="false">
      <c r="A26" s="23" t="s">
        <v>73</v>
      </c>
      <c r="B26" s="26" t="n">
        <f aca="false">-SUMIFS('TB Current'!$F$7:$F$400,'TB Current'!$G$7:$G$400,"Net assets with donor restrictions")-SUMIFS('TB Current'!$F$7:$F$400,'TB Current'!$H$7:$H$400,"Revenue",'TB Current'!$I$7:$I$400,"With")</f>
        <v>988351.35</v>
      </c>
      <c r="C26" s="26" t="n">
        <f aca="false">-SUMIFS('TB Prior Year'!$F$7:$F$400,'TB Prior Year'!$G$7:$G$400,"Net assets with donor restrictions")-SUMIFS('TB Prior Year'!$F$7:$F$400,'TB Prior Year'!$H$7:$H$400,"Revenue",'TB Prior Year'!$I$7:$I$400,"With")</f>
        <v>969432.44</v>
      </c>
      <c r="D26" s="26" t="n">
        <f aca="false">B26-C26</f>
        <v>18918.91</v>
      </c>
      <c r="E26" s="25" t="n">
        <f aca="false">IF(C26=0,0,D26/ABS(C26))</f>
        <v>0.0195154496789895</v>
      </c>
    </row>
    <row r="27" customFormat="false" ht="15" hidden="false" customHeight="false" outlineLevel="0" collapsed="false">
      <c r="A27" s="27" t="s">
        <v>74</v>
      </c>
      <c r="B27" s="30" t="n">
        <f aca="false">SUM(B25:B26)</f>
        <v>2386606.35</v>
      </c>
      <c r="C27" s="30" t="n">
        <f aca="false">SUM(C25:C26)</f>
        <v>2475847.55</v>
      </c>
      <c r="D27" s="30" t="n">
        <f aca="false">B27-C27</f>
        <v>-89241.2000000011</v>
      </c>
      <c r="E27" s="29" t="n">
        <f aca="false">IF(C27=0,0,D27/ABS(C27))</f>
        <v>-0.0360447071953203</v>
      </c>
    </row>
    <row r="29" customFormat="false" ht="15" hidden="false" customHeight="false" outlineLevel="0" collapsed="false">
      <c r="A29" s="27" t="s">
        <v>75</v>
      </c>
      <c r="B29" s="28" t="n">
        <f aca="false">B22+B27</f>
        <v>3542706.35</v>
      </c>
      <c r="C29" s="28" t="n">
        <f aca="false">C22+C27</f>
        <v>3637057.55</v>
      </c>
      <c r="D29" s="28" t="n">
        <f aca="false">B29-C29</f>
        <v>-94351.2000000011</v>
      </c>
      <c r="E29" s="29" t="n">
        <f aca="false">IF(C29=0,0,D29/ABS(C29))</f>
        <v>-0.0259416296560941</v>
      </c>
    </row>
    <row r="31" customFormat="false" ht="15" hidden="false" customHeight="false" outlineLevel="0" collapsed="false">
      <c r="A31" s="31" t="s">
        <v>76</v>
      </c>
      <c r="B31" s="32" t="str">
        <f aca="false">IF(ABS(B14-B29)&lt;1,"In balance","Out of balance")</f>
        <v>In balance</v>
      </c>
      <c r="C31" s="32" t="str">
        <f aca="false">IF(ABS(C14-C29)&lt;1,"In balance","Out of balance")</f>
        <v>In balance</v>
      </c>
    </row>
    <row r="33" customFormat="false" ht="15" hidden="false" customHeight="false" outlineLevel="0" collapsed="false">
      <c r="A33" s="4" t="s">
        <v>77</v>
      </c>
    </row>
  </sheetData>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N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3" min="2" style="1" width="12"/>
    <col collapsed="false" customWidth="true" hidden="false" outlineLevel="0" max="4" min="4" style="1" width="13"/>
    <col collapsed="false" customWidth="true" hidden="false" outlineLevel="0" max="5" min="5" style="1" width="8"/>
    <col collapsed="false" customWidth="true" hidden="false" outlineLevel="0" max="6" min="6" style="1" width="2"/>
    <col collapsed="false" customWidth="true" hidden="false" outlineLevel="0" max="9" min="7" style="1" width="13"/>
    <col collapsed="false" customWidth="true" hidden="false" outlineLevel="0" max="10" min="10" style="1" width="8"/>
    <col collapsed="false" customWidth="true" hidden="false" outlineLevel="0" max="11" min="11" style="1" width="2"/>
    <col collapsed="false" customWidth="true" hidden="false" outlineLevel="0" max="12" min="12" style="1" width="13"/>
    <col collapsed="false" customWidth="true" hidden="false" outlineLevel="0" max="14" min="13" style="1" width="9"/>
  </cols>
  <sheetData>
    <row r="1" customFormat="false" ht="18.55" hidden="false" customHeight="false" outlineLevel="0" collapsed="false">
      <c r="A1" s="20" t="s">
        <v>78</v>
      </c>
    </row>
    <row r="2" customFormat="false" ht="15" hidden="false" customHeight="false" outlineLevel="0" collapsed="false">
      <c r="A2" s="3" t="str">
        <f aca="false">"For the month and fiscal year to date ended "&amp;TEXT(RptDate,"mmmm d, yyyy")</f>
        <v>For the month and fiscal year to date ended March 31, 2026</v>
      </c>
    </row>
    <row r="3" customFormat="false" ht="15" hidden="false" customHeight="false" outlineLevel="0" collapsed="false">
      <c r="A3" s="4" t="s">
        <v>1</v>
      </c>
    </row>
    <row r="5" customFormat="false" ht="15" hidden="false" customHeight="false" outlineLevel="0" collapsed="false">
      <c r="B5" s="33" t="s">
        <v>79</v>
      </c>
      <c r="C5" s="33"/>
      <c r="D5" s="33"/>
      <c r="E5" s="33"/>
      <c r="G5" s="33" t="s">
        <v>80</v>
      </c>
      <c r="H5" s="33"/>
      <c r="I5" s="33"/>
      <c r="J5" s="33"/>
      <c r="L5" s="33" t="s">
        <v>81</v>
      </c>
      <c r="M5" s="33"/>
    </row>
    <row r="6" customFormat="false" ht="31.5" hidden="false" customHeight="true" outlineLevel="0" collapsed="false">
      <c r="A6" s="16"/>
      <c r="B6" s="17" t="s">
        <v>32</v>
      </c>
      <c r="C6" s="17" t="s">
        <v>33</v>
      </c>
      <c r="D6" s="17" t="s">
        <v>82</v>
      </c>
      <c r="E6" s="17" t="s">
        <v>83</v>
      </c>
      <c r="F6" s="34"/>
      <c r="G6" s="17" t="s">
        <v>32</v>
      </c>
      <c r="H6" s="17" t="s">
        <v>33</v>
      </c>
      <c r="I6" s="17" t="s">
        <v>82</v>
      </c>
      <c r="J6" s="17" t="s">
        <v>83</v>
      </c>
      <c r="K6" s="34"/>
      <c r="L6" s="17" t="s">
        <v>84</v>
      </c>
      <c r="M6" s="17" t="s">
        <v>85</v>
      </c>
      <c r="N6" s="17" t="s">
        <v>86</v>
      </c>
    </row>
    <row r="7" customFormat="false" ht="15" hidden="false" customHeight="false" outlineLevel="0" collapsed="false">
      <c r="A7" s="21" t="s">
        <v>87</v>
      </c>
      <c r="B7" s="22"/>
      <c r="C7" s="22"/>
      <c r="D7" s="22"/>
      <c r="E7" s="22"/>
      <c r="G7" s="22"/>
      <c r="H7" s="22"/>
      <c r="I7" s="22"/>
      <c r="J7" s="22"/>
      <c r="L7" s="22"/>
      <c r="M7" s="22"/>
      <c r="N7" s="22"/>
    </row>
    <row r="8" customFormat="false" ht="15" hidden="false" customHeight="false" outlineLevel="0" collapsed="false">
      <c r="A8" s="23" t="s">
        <v>34</v>
      </c>
      <c r="B8" s="24" t="n">
        <f aca="false">G8-IF(FM=1,0,-SUMIFS('TB Prior Month'!$F$7:$F$400,'TB Prior Month'!$G$7:$G$400,$A8))</f>
        <v>44023.8300000001</v>
      </c>
      <c r="C8" s="24" t="n">
        <f aca="true">SUMIFS(OFFSET(Budget!$E$6:$E$80,0,FM),Budget!$C$6:$C$80,$A8)</f>
        <v>44800</v>
      </c>
      <c r="D8" s="24" t="n">
        <f aca="false">B8-C8</f>
        <v>-776.169999999926</v>
      </c>
      <c r="E8" s="25" t="n">
        <f aca="false">IF(C8=0,0,D8/ABS(C8))</f>
        <v>-0.0173252232142841</v>
      </c>
      <c r="G8" s="24" t="n">
        <f aca="false">-SUMIFS('TB Current'!$F$7:$F$400,'TB Current'!$G$7:$G$400,$A8)</f>
        <v>558654.18</v>
      </c>
      <c r="H8" s="24" t="n">
        <f aca="false">SUMPRODUCT((Budget!$C$6:$C$80=$A8)*(Budget!$F$4:$Q$4&lt;=FM)*Budget!$F$6:$Q$80)</f>
        <v>512000</v>
      </c>
      <c r="I8" s="24" t="n">
        <f aca="false">G8-H8</f>
        <v>46654.1800000001</v>
      </c>
      <c r="J8" s="25" t="n">
        <f aca="false">IF(H8=0,0,I8/ABS(H8))</f>
        <v>0.0911214453125001</v>
      </c>
      <c r="L8" s="24" t="n">
        <f aca="false">SUMIFS(Budget!$E$6:$E$80,Budget!$C$6:$C$80,$A8)</f>
        <v>640000</v>
      </c>
      <c r="M8" s="25" t="n">
        <f aca="false">IF(L8=0,0,G8/L8)</f>
        <v>0.87289715625</v>
      </c>
      <c r="N8" s="35" t="str">
        <f aca="false">IF(OR(ABS(I8)&gt;=SigAbs,AND(ABS(J8)&gt;=SigPct,ABS(I8)&gt;=SigMin)),"Explain","")</f>
        <v>Explain</v>
      </c>
    </row>
    <row r="9" customFormat="false" ht="15" hidden="false" customHeight="false" outlineLevel="0" collapsed="false">
      <c r="A9" s="23" t="s">
        <v>35</v>
      </c>
      <c r="B9" s="26" t="n">
        <f aca="false">G9-IF(FM=1,0,-SUMIFS('TB Prior Month'!$F$7:$F$400,'TB Prior Month'!$G$7:$G$400,$A9))</f>
        <v>33397.28</v>
      </c>
      <c r="C9" s="26" t="n">
        <f aca="true">SUMIFS(OFFSET(Budget!$E$6:$E$80,0,FM),Budget!$C$6:$C$80,$A9)</f>
        <v>32250</v>
      </c>
      <c r="D9" s="26" t="n">
        <f aca="false">B9-C9</f>
        <v>1147.28</v>
      </c>
      <c r="E9" s="25" t="n">
        <f aca="false">IF(C9=0,0,D9/ABS(C9))</f>
        <v>0.0355745736434108</v>
      </c>
      <c r="G9" s="26" t="n">
        <f aca="false">-SUMIFS('TB Current'!$F$7:$F$400,'TB Current'!$G$7:$G$400,$A9)</f>
        <v>173308.49</v>
      </c>
      <c r="H9" s="26" t="n">
        <f aca="false">SUMPRODUCT((Budget!$C$6:$C$80=$A9)*(Budget!$F$4:$Q$4&lt;=FM)*Budget!$F$6:$Q$80)</f>
        <v>172000</v>
      </c>
      <c r="I9" s="26" t="n">
        <f aca="false">G9-H9</f>
        <v>1308.48999999999</v>
      </c>
      <c r="J9" s="25" t="n">
        <f aca="false">IF(H9=0,0,I9/ABS(H9))</f>
        <v>0.00760749999999995</v>
      </c>
      <c r="L9" s="26" t="n">
        <f aca="false">SUMIFS(Budget!$E$6:$E$80,Budget!$C$6:$C$80,$A9)</f>
        <v>215000</v>
      </c>
      <c r="M9" s="25" t="n">
        <f aca="false">IF(L9=0,0,G9/L9)</f>
        <v>0.806086</v>
      </c>
      <c r="N9" s="35" t="str">
        <f aca="false">IF(OR(ABS(I9)&gt;=SigAbs,AND(ABS(J9)&gt;=SigPct,ABS(I9)&gt;=SigMin)),"Explain","")</f>
        <v/>
      </c>
    </row>
    <row r="10" customFormat="false" ht="15" hidden="false" customHeight="false" outlineLevel="0" collapsed="false">
      <c r="A10" s="23" t="s">
        <v>36</v>
      </c>
      <c r="B10" s="26" t="n">
        <f aca="false">G10-IF(FM=1,0,-SUMIFS('TB Prior Month'!$F$7:$F$400,'TB Prior Month'!$G$7:$G$400,$A10))</f>
        <v>66468.67</v>
      </c>
      <c r="C10" s="26" t="n">
        <f aca="true">SUMIFS(OFFSET(Budget!$E$6:$E$80,0,FM),Budget!$C$6:$C$80,$A10)</f>
        <v>65000</v>
      </c>
      <c r="D10" s="26" t="n">
        <f aca="false">B10-C10</f>
        <v>1468.67</v>
      </c>
      <c r="E10" s="25" t="n">
        <f aca="false">IF(C10=0,0,D10/ABS(C10))</f>
        <v>0.0225949230769231</v>
      </c>
      <c r="G10" s="26" t="n">
        <f aca="false">-SUMIFS('TB Current'!$F$7:$F$400,'TB Current'!$G$7:$G$400,$A10)</f>
        <v>193885.15</v>
      </c>
      <c r="H10" s="26" t="n">
        <f aca="false">SUMPRODUCT((Budget!$C$6:$C$80=$A10)*(Budget!$F$4:$Q$4&lt;=FM)*Budget!$F$6:$Q$80)</f>
        <v>195000</v>
      </c>
      <c r="I10" s="26" t="n">
        <f aca="false">G10-H10</f>
        <v>-1114.85000000001</v>
      </c>
      <c r="J10" s="25" t="n">
        <f aca="false">IF(H10=0,0,I10/ABS(H10))</f>
        <v>-0.00571717948717952</v>
      </c>
      <c r="L10" s="26" t="n">
        <f aca="false">SUMIFS(Budget!$E$6:$E$80,Budget!$C$6:$C$80,$A10)</f>
        <v>260000</v>
      </c>
      <c r="M10" s="25" t="n">
        <f aca="false">IF(L10=0,0,G10/L10)</f>
        <v>0.745712115384615</v>
      </c>
      <c r="N10" s="35" t="str">
        <f aca="false">IF(OR(ABS(I10)&gt;=SigAbs,AND(ABS(J10)&gt;=SigPct,ABS(I10)&gt;=SigMin)),"Explain","")</f>
        <v/>
      </c>
    </row>
    <row r="11" customFormat="false" ht="15" hidden="false" customHeight="false" outlineLevel="0" collapsed="false">
      <c r="A11" s="23" t="s">
        <v>88</v>
      </c>
      <c r="B11" s="26" t="n">
        <f aca="false">G11-IF(FM=1,0,-SUMIFS('TB Prior Month'!$F$7:$F$400,'TB Prior Month'!$G$7:$G$400,$A11))</f>
        <v>95740.2100000001</v>
      </c>
      <c r="C11" s="26" t="n">
        <f aca="true">SUMIFS(OFFSET(Budget!$E$6:$E$80,0,FM),Budget!$C$6:$C$80,$A11)</f>
        <v>96367</v>
      </c>
      <c r="D11" s="26" t="n">
        <f aca="false">B11-C11</f>
        <v>-626.789999999921</v>
      </c>
      <c r="E11" s="25" t="n">
        <f aca="false">IF(C11=0,0,D11/ABS(C11))</f>
        <v>-0.00650419749499228</v>
      </c>
      <c r="G11" s="26" t="n">
        <f aca="false">-SUMIFS('TB Current'!$F$7:$F$400,'TB Current'!$G$7:$G$400,$A11)</f>
        <v>906299.79</v>
      </c>
      <c r="H11" s="26" t="n">
        <f aca="false">SUMPRODUCT((Budget!$C$6:$C$80=$A11)*(Budget!$F$4:$Q$4&lt;=FM)*Budget!$F$6:$Q$80)</f>
        <v>908603</v>
      </c>
      <c r="I11" s="26" t="n">
        <f aca="false">G11-H11</f>
        <v>-2303.20999999996</v>
      </c>
      <c r="J11" s="25" t="n">
        <f aca="false">IF(H11=0,0,I11/ABS(H11))</f>
        <v>-0.00253489147625527</v>
      </c>
      <c r="L11" s="26" t="n">
        <f aca="false">SUMIFS(Budget!$E$6:$E$80,Budget!$C$6:$C$80,$A11)</f>
        <v>1180000</v>
      </c>
      <c r="M11" s="25" t="n">
        <f aca="false">IF(L11=0,0,G11/L11)</f>
        <v>0.768050669491526</v>
      </c>
      <c r="N11" s="35" t="str">
        <f aca="false">IF(OR(ABS(I11)&gt;=SigAbs,AND(ABS(J11)&gt;=SigPct,ABS(I11)&gt;=SigMin)),"Explain","")</f>
        <v/>
      </c>
    </row>
    <row r="12" customFormat="false" ht="15" hidden="false" customHeight="false" outlineLevel="0" collapsed="false">
      <c r="A12" s="23" t="s">
        <v>89</v>
      </c>
      <c r="B12" s="26" t="n">
        <f aca="false">G12-IF(FM=1,0,-SUMIFS('TB Prior Month'!$F$7:$F$400,'TB Prior Month'!$G$7:$G$400,$A12))</f>
        <v>36672.7</v>
      </c>
      <c r="C12" s="26" t="n">
        <f aca="true">SUMIFS(OFFSET(Budget!$E$6:$E$80,0,FM),Budget!$C$6:$C$80,$A12)</f>
        <v>43333</v>
      </c>
      <c r="D12" s="26" t="n">
        <f aca="false">B12-C12</f>
        <v>-6660.29999999999</v>
      </c>
      <c r="E12" s="25" t="n">
        <f aca="false">IF(C12=0,0,D12/ABS(C12))</f>
        <v>-0.1537004130801</v>
      </c>
      <c r="G12" s="26" t="n">
        <f aca="false">-SUMIFS('TB Current'!$F$7:$F$400,'TB Current'!$G$7:$G$400,$A12)</f>
        <v>352999.56</v>
      </c>
      <c r="H12" s="26" t="n">
        <f aca="false">SUMPRODUCT((Budget!$C$6:$C$80=$A12)*(Budget!$F$4:$Q$4&lt;=FM)*Budget!$F$6:$Q$80)</f>
        <v>389997</v>
      </c>
      <c r="I12" s="26" t="n">
        <f aca="false">G12-H12</f>
        <v>-36997.44</v>
      </c>
      <c r="J12" s="25" t="n">
        <f aca="false">IF(H12=0,0,I12/ABS(H12))</f>
        <v>-0.0948659605073885</v>
      </c>
      <c r="L12" s="26" t="n">
        <f aca="false">SUMIFS(Budget!$E$6:$E$80,Budget!$C$6:$C$80,$A12)</f>
        <v>520000</v>
      </c>
      <c r="M12" s="25" t="n">
        <f aca="false">IF(L12=0,0,G12/L12)</f>
        <v>0.678845307692308</v>
      </c>
      <c r="N12" s="35" t="str">
        <f aca="false">IF(OR(ABS(I12)&gt;=SigAbs,AND(ABS(J12)&gt;=SigPct,ABS(I12)&gt;=SigMin)),"Explain","")</f>
        <v>Explain</v>
      </c>
    </row>
    <row r="13" customFormat="false" ht="15" hidden="false" customHeight="false" outlineLevel="0" collapsed="false">
      <c r="A13" s="23" t="s">
        <v>90</v>
      </c>
      <c r="B13" s="26" t="n">
        <f aca="false">G13-IF(FM=1,0,-SUMIFS('TB Prior Month'!$F$7:$F$400,'TB Prior Month'!$G$7:$G$400,$A13))</f>
        <v>34384.14</v>
      </c>
      <c r="C13" s="26" t="n">
        <f aca="true">SUMIFS(OFFSET(Budget!$E$6:$E$80,0,FM),Budget!$C$6:$C$80,$A13)</f>
        <v>34167</v>
      </c>
      <c r="D13" s="26" t="n">
        <f aca="false">B13-C13</f>
        <v>217.140000000014</v>
      </c>
      <c r="E13" s="25" t="n">
        <f aca="false">IF(C13=0,0,D13/ABS(C13))</f>
        <v>0.00635525507068265</v>
      </c>
      <c r="G13" s="26" t="n">
        <f aca="false">-SUMIFS('TB Current'!$F$7:$F$400,'TB Current'!$G$7:$G$400,$A13)</f>
        <v>306656.77</v>
      </c>
      <c r="H13" s="26" t="n">
        <f aca="false">SUMPRODUCT((Budget!$C$6:$C$80=$A13)*(Budget!$F$4:$Q$4&lt;=FM)*Budget!$F$6:$Q$80)</f>
        <v>307503</v>
      </c>
      <c r="I13" s="26" t="n">
        <f aca="false">G13-H13</f>
        <v>-846.229999999981</v>
      </c>
      <c r="J13" s="25" t="n">
        <f aca="false">IF(H13=0,0,I13/ABS(H13))</f>
        <v>-0.00275194063147345</v>
      </c>
      <c r="L13" s="26" t="n">
        <f aca="false">SUMIFS(Budget!$E$6:$E$80,Budget!$C$6:$C$80,$A13)</f>
        <v>410000</v>
      </c>
      <c r="M13" s="25" t="n">
        <f aca="false">IF(L13=0,0,G13/L13)</f>
        <v>0.747943341463415</v>
      </c>
      <c r="N13" s="35" t="str">
        <f aca="false">IF(OR(ABS(I13)&gt;=SigAbs,AND(ABS(J13)&gt;=SigPct,ABS(I13)&gt;=SigMin)),"Explain","")</f>
        <v/>
      </c>
    </row>
    <row r="14" customFormat="false" ht="15" hidden="false" customHeight="false" outlineLevel="0" collapsed="false">
      <c r="A14" s="23" t="s">
        <v>38</v>
      </c>
      <c r="B14" s="26" t="n">
        <f aca="false">G14-IF(FM=1,0,-SUMIFS('TB Prior Month'!$F$7:$F$400,'TB Prior Month'!$G$7:$G$400,$A14))</f>
        <v>24764.57</v>
      </c>
      <c r="C14" s="26" t="n">
        <f aca="true">SUMIFS(OFFSET(Budget!$E$6:$E$80,0,FM),Budget!$C$6:$C$80,$A14)</f>
        <v>27433</v>
      </c>
      <c r="D14" s="26" t="n">
        <f aca="false">B14-C14</f>
        <v>-2668.43000000002</v>
      </c>
      <c r="E14" s="25" t="n">
        <f aca="false">IF(C14=0,0,D14/ABS(C14))</f>
        <v>-0.0972708052345723</v>
      </c>
      <c r="G14" s="26" t="n">
        <f aca="false">-SUMIFS('TB Current'!$F$7:$F$400,'TB Current'!$G$7:$G$400,$A14)</f>
        <v>229037.36</v>
      </c>
      <c r="H14" s="26" t="n">
        <f aca="false">SUMPRODUCT((Budget!$C$6:$C$80=$A14)*(Budget!$F$4:$Q$4&lt;=FM)*Budget!$F$6:$Q$80)</f>
        <v>261397</v>
      </c>
      <c r="I14" s="26" t="n">
        <f aca="false">G14-H14</f>
        <v>-32359.64</v>
      </c>
      <c r="J14" s="25" t="n">
        <f aca="false">IF(H14=0,0,I14/ABS(H14))</f>
        <v>-0.123794993821658</v>
      </c>
      <c r="L14" s="26" t="n">
        <f aca="false">SUMIFS(Budget!$E$6:$E$80,Budget!$C$6:$C$80,$A14)</f>
        <v>335000</v>
      </c>
      <c r="M14" s="25" t="n">
        <f aca="false">IF(L14=0,0,G14/L14)</f>
        <v>0.683693611940298</v>
      </c>
      <c r="N14" s="35" t="str">
        <f aca="false">IF(OR(ABS(I14)&gt;=SigAbs,AND(ABS(J14)&gt;=SigPct,ABS(I14)&gt;=SigMin)),"Explain","")</f>
        <v>Explain</v>
      </c>
    </row>
    <row r="15" customFormat="false" ht="15" hidden="false" customHeight="false" outlineLevel="0" collapsed="false">
      <c r="A15" s="23" t="s">
        <v>91</v>
      </c>
      <c r="B15" s="26" t="n">
        <f aca="false">G15-IF(FM=1,0,-SUMIFS('TB Prior Month'!$F$7:$F$400,'TB Prior Month'!$G$7:$G$400,$A15))</f>
        <v>268400</v>
      </c>
      <c r="C15" s="26" t="n">
        <f aca="true">SUMIFS(OFFSET(Budget!$E$6:$E$80,0,FM),Budget!$C$6:$C$80,$A15)</f>
        <v>300000</v>
      </c>
      <c r="D15" s="26" t="n">
        <f aca="false">B15-C15</f>
        <v>-31600</v>
      </c>
      <c r="E15" s="25" t="n">
        <f aca="false">IF(C15=0,0,D15/ABS(C15))</f>
        <v>-0.105333333333333</v>
      </c>
      <c r="G15" s="26" t="n">
        <f aca="false">-SUMIFS('TB Current'!$F$7:$F$400,'TB Current'!$G$7:$G$400,$A15)</f>
        <v>268400</v>
      </c>
      <c r="H15" s="26" t="n">
        <f aca="false">SUMPRODUCT((Budget!$C$6:$C$80=$A15)*(Budget!$F$4:$Q$4&lt;=FM)*Budget!$F$6:$Q$80)</f>
        <v>300000</v>
      </c>
      <c r="I15" s="26" t="n">
        <f aca="false">G15-H15</f>
        <v>-31600</v>
      </c>
      <c r="J15" s="25" t="n">
        <f aca="false">IF(H15=0,0,I15/ABS(H15))</f>
        <v>-0.105333333333333</v>
      </c>
      <c r="L15" s="26" t="n">
        <f aca="false">SUMIFS(Budget!$E$6:$E$80,Budget!$C$6:$C$80,$A15)</f>
        <v>300000</v>
      </c>
      <c r="M15" s="25" t="n">
        <f aca="false">IF(L15=0,0,G15/L15)</f>
        <v>0.894666666666667</v>
      </c>
      <c r="N15" s="35" t="str">
        <f aca="false">IF(OR(ABS(I15)&gt;=SigAbs,AND(ABS(J15)&gt;=SigPct,ABS(I15)&gt;=SigMin)),"Explain","")</f>
        <v>Explain</v>
      </c>
    </row>
    <row r="16" customFormat="false" ht="15" hidden="false" customHeight="false" outlineLevel="0" collapsed="false">
      <c r="A16" s="23" t="s">
        <v>92</v>
      </c>
      <c r="B16" s="26" t="n">
        <f aca="false">G16-IF(FM=1,0,-SUMIFS('TB Prior Month'!$F$7:$F$400,'TB Prior Month'!$G$7:$G$400,$A16))</f>
        <v>-86150</v>
      </c>
      <c r="C16" s="26" t="n">
        <f aca="true">SUMIFS(OFFSET(Budget!$E$6:$E$80,0,FM),Budget!$C$6:$C$80,$A16)</f>
        <v>-80000</v>
      </c>
      <c r="D16" s="26" t="n">
        <f aca="false">B16-C16</f>
        <v>-6150</v>
      </c>
      <c r="E16" s="25" t="n">
        <f aca="false">IF(C16=0,0,D16/ABS(C16))</f>
        <v>-0.076875</v>
      </c>
      <c r="G16" s="26" t="n">
        <f aca="false">-SUMIFS('TB Current'!$F$7:$F$400,'TB Current'!$G$7:$G$400,$A16)</f>
        <v>-86150</v>
      </c>
      <c r="H16" s="26" t="n">
        <f aca="false">SUMPRODUCT((Budget!$C$6:$C$80=$A16)*(Budget!$F$4:$Q$4&lt;=FM)*Budget!$F$6:$Q$80)</f>
        <v>-80000</v>
      </c>
      <c r="I16" s="26" t="n">
        <f aca="false">G16-H16</f>
        <v>-6150</v>
      </c>
      <c r="J16" s="25" t="n">
        <f aca="false">IF(H16=0,0,I16/ABS(H16))</f>
        <v>-0.076875</v>
      </c>
      <c r="L16" s="26" t="n">
        <f aca="false">SUMIFS(Budget!$E$6:$E$80,Budget!$C$6:$C$80,$A16)</f>
        <v>-80000</v>
      </c>
      <c r="M16" s="25" t="n">
        <f aca="false">IF(L16=0,0,G16/L16)</f>
        <v>1.076875</v>
      </c>
      <c r="N16" s="35" t="str">
        <f aca="false">IF(OR(ABS(I16)&gt;=SigAbs,AND(ABS(J16)&gt;=SigPct,ABS(I16)&gt;=SigMin)),"Explain","")</f>
        <v/>
      </c>
    </row>
    <row r="17" customFormat="false" ht="15" hidden="false" customHeight="false" outlineLevel="0" collapsed="false">
      <c r="A17" s="23" t="s">
        <v>93</v>
      </c>
      <c r="B17" s="26" t="n">
        <f aca="false">G17-IF(FM=1,0,-SUMIFS('TB Prior Month'!$F$7:$F$400,'TB Prior Month'!$G$7:$G$400,$A17))</f>
        <v>3536.77</v>
      </c>
      <c r="C17" s="26" t="n">
        <f aca="true">SUMIFS(OFFSET(Budget!$E$6:$E$80,0,FM),Budget!$C$6:$C$80,$A17)</f>
        <v>3333</v>
      </c>
      <c r="D17" s="26" t="n">
        <f aca="false">B17-C17</f>
        <v>203.77</v>
      </c>
      <c r="E17" s="25" t="n">
        <f aca="false">IF(C17=0,0,D17/ABS(C17))</f>
        <v>0.0611371137113713</v>
      </c>
      <c r="G17" s="26" t="n">
        <f aca="false">-SUMIFS('TB Current'!$F$7:$F$400,'TB Current'!$G$7:$G$400,$A17)</f>
        <v>30109.63</v>
      </c>
      <c r="H17" s="26" t="n">
        <f aca="false">SUMPRODUCT((Budget!$C$6:$C$80=$A17)*(Budget!$F$4:$Q$4&lt;=FM)*Budget!$F$6:$Q$80)</f>
        <v>29997</v>
      </c>
      <c r="I17" s="26" t="n">
        <f aca="false">G17-H17</f>
        <v>112.630000000001</v>
      </c>
      <c r="J17" s="25" t="n">
        <f aca="false">IF(H17=0,0,I17/ABS(H17))</f>
        <v>0.00375470880421379</v>
      </c>
      <c r="L17" s="26" t="n">
        <f aca="false">SUMIFS(Budget!$E$6:$E$80,Budget!$C$6:$C$80,$A17)</f>
        <v>40000</v>
      </c>
      <c r="M17" s="25" t="n">
        <f aca="false">IF(L17=0,0,G17/L17)</f>
        <v>0.75274075</v>
      </c>
      <c r="N17" s="35" t="str">
        <f aca="false">IF(OR(ABS(I17)&gt;=SigAbs,AND(ABS(J17)&gt;=SigPct,ABS(I17)&gt;=SigMin)),"Explain","")</f>
        <v/>
      </c>
    </row>
    <row r="18" customFormat="false" ht="15" hidden="false" customHeight="false" outlineLevel="0" collapsed="false">
      <c r="A18" s="23" t="s">
        <v>94</v>
      </c>
      <c r="B18" s="26" t="n">
        <f aca="false">G18-IF(FM=1,0,-SUMIFS('TB Prior Month'!$F$7:$F$400,'TB Prior Month'!$G$7:$G$400,$A18))</f>
        <v>31850</v>
      </c>
      <c r="C18" s="26" t="n">
        <f aca="true">SUMIFS(OFFSET(Budget!$E$6:$E$80,0,FM),Budget!$C$6:$C$80,$A18)</f>
        <v>35000</v>
      </c>
      <c r="D18" s="26" t="n">
        <f aca="false">B18-C18</f>
        <v>-3150</v>
      </c>
      <c r="E18" s="25" t="n">
        <f aca="false">IF(C18=0,0,D18/ABS(C18))</f>
        <v>-0.09</v>
      </c>
      <c r="G18" s="26" t="n">
        <f aca="false">-SUMIFS('TB Current'!$F$7:$F$400,'TB Current'!$G$7:$G$400,$A18)</f>
        <v>291750</v>
      </c>
      <c r="H18" s="26" t="n">
        <f aca="false">SUMPRODUCT((Budget!$C$6:$C$80=$A18)*(Budget!$F$4:$Q$4&lt;=FM)*Budget!$F$6:$Q$80)</f>
        <v>315000</v>
      </c>
      <c r="I18" s="26" t="n">
        <f aca="false">G18-H18</f>
        <v>-23250</v>
      </c>
      <c r="J18" s="25" t="n">
        <f aca="false">IF(H18=0,0,I18/ABS(H18))</f>
        <v>-0.0738095238095238</v>
      </c>
      <c r="L18" s="26" t="n">
        <f aca="false">SUMIFS(Budget!$E$6:$E$80,Budget!$C$6:$C$80,$A18)</f>
        <v>420000</v>
      </c>
      <c r="M18" s="25" t="n">
        <f aca="false">IF(L18=0,0,G18/L18)</f>
        <v>0.694642857142857</v>
      </c>
      <c r="N18" s="35" t="str">
        <f aca="false">IF(OR(ABS(I18)&gt;=SigAbs,AND(ABS(J18)&gt;=SigPct,ABS(I18)&gt;=SigMin)),"Explain","")</f>
        <v/>
      </c>
    </row>
    <row r="19" customFormat="false" ht="15" hidden="false" customHeight="false" outlineLevel="0" collapsed="false">
      <c r="A19" s="27" t="s">
        <v>95</v>
      </c>
      <c r="B19" s="30" t="n">
        <f aca="false">SUM(B8:B18)</f>
        <v>553088.17</v>
      </c>
      <c r="C19" s="30" t="n">
        <f aca="false">SUM(C8:C18)</f>
        <v>601683</v>
      </c>
      <c r="D19" s="30" t="n">
        <f aca="false">B19-C19</f>
        <v>-48594.8299999998</v>
      </c>
      <c r="E19" s="36" t="n">
        <f aca="false">IF(C19=0,0,D19/ABS(C19))</f>
        <v>-0.0807648379628473</v>
      </c>
      <c r="G19" s="30" t="n">
        <f aca="false">SUM(G8:G18)</f>
        <v>3224950.93</v>
      </c>
      <c r="H19" s="30" t="n">
        <f aca="false">SUM(H8:H18)</f>
        <v>3311497</v>
      </c>
      <c r="I19" s="30" t="n">
        <f aca="false">G19-H19</f>
        <v>-86546.0699999998</v>
      </c>
      <c r="J19" s="36" t="n">
        <f aca="false">IF(H19=0,0,I19/ABS(H19))</f>
        <v>-0.026135028961222</v>
      </c>
      <c r="L19" s="30" t="n">
        <f aca="false">SUM(L8:L18)</f>
        <v>4240000</v>
      </c>
      <c r="M19" s="36" t="n">
        <f aca="false">IF(L19=0,0,G19/L19)</f>
        <v>0.760601634433962</v>
      </c>
      <c r="N19" s="35"/>
    </row>
    <row r="21" customFormat="false" ht="15" hidden="false" customHeight="false" outlineLevel="0" collapsed="false">
      <c r="A21" s="21" t="s">
        <v>96</v>
      </c>
      <c r="B21" s="22"/>
      <c r="C21" s="22"/>
      <c r="D21" s="22"/>
      <c r="E21" s="22"/>
      <c r="G21" s="22"/>
      <c r="H21" s="22"/>
      <c r="I21" s="22"/>
      <c r="J21" s="22"/>
      <c r="L21" s="22"/>
      <c r="M21" s="22"/>
      <c r="N21" s="22"/>
    </row>
    <row r="22" customFormat="false" ht="15" hidden="false" customHeight="false" outlineLevel="0" collapsed="false">
      <c r="A22" s="23" t="s">
        <v>97</v>
      </c>
      <c r="B22" s="24" t="n">
        <f aca="false">G22-IF(FM=1,0,SUMIFS('TB Prior Month'!$F$7:$F$400,'TB Prior Month'!$G$7:$G$400,$A22))</f>
        <v>178893.93</v>
      </c>
      <c r="C22" s="24" t="n">
        <f aca="true">SUMIFS(OFFSET(Budget!$E$6:$E$80,0,FM),Budget!$C$6:$C$80,$A22)</f>
        <v>181667</v>
      </c>
      <c r="D22" s="24" t="n">
        <f aca="false">C22-B22</f>
        <v>2773.07000000007</v>
      </c>
      <c r="E22" s="25" t="n">
        <f aca="false">IF(C22=0,0,D22/ABS(C22))</f>
        <v>0.0152645774961884</v>
      </c>
      <c r="G22" s="24" t="n">
        <f aca="false">SUMIFS('TB Current'!$F$7:$F$400,'TB Current'!$G$7:$G$400,$A22)</f>
        <v>1597717.01</v>
      </c>
      <c r="H22" s="24" t="n">
        <f aca="false">SUMPRODUCT((Budget!$C$6:$C$80=$A22)*(Budget!$F$4:$Q$4&lt;=FM)*Budget!$F$6:$Q$80)</f>
        <v>1635003</v>
      </c>
      <c r="I22" s="24" t="n">
        <f aca="false">H22-G22</f>
        <v>37285.99</v>
      </c>
      <c r="J22" s="25" t="n">
        <f aca="false">IF(H22=0,0,I22/ABS(H22))</f>
        <v>0.0228048450064006</v>
      </c>
      <c r="L22" s="24" t="n">
        <f aca="false">SUMIFS(Budget!$E$6:$E$80,Budget!$C$6:$C$80,$A22)</f>
        <v>2180000</v>
      </c>
      <c r="M22" s="25" t="n">
        <f aca="false">IF(L22=0,0,G22/L22)</f>
        <v>0.732897711009174</v>
      </c>
      <c r="N22" s="35" t="str">
        <f aca="false">IF(OR(ABS(I22)&gt;=SigAbs,AND(ABS(J22)&gt;=SigPct,ABS(I22)&gt;=SigMin)),"Explain","")</f>
        <v>Explain</v>
      </c>
    </row>
    <row r="23" customFormat="false" ht="15" hidden="false" customHeight="false" outlineLevel="0" collapsed="false">
      <c r="A23" s="23" t="s">
        <v>98</v>
      </c>
      <c r="B23" s="26" t="n">
        <f aca="false">G23-IF(FM=1,0,SUMIFS('TB Prior Month'!$F$7:$F$400,'TB Prior Month'!$G$7:$G$400,$A23))</f>
        <v>46703.17</v>
      </c>
      <c r="C23" s="26" t="n">
        <f aca="true">SUMIFS(OFFSET(Budget!$E$6:$E$80,0,FM),Budget!$C$6:$C$80,$A23)</f>
        <v>44333</v>
      </c>
      <c r="D23" s="26" t="n">
        <f aca="false">C23-B23</f>
        <v>-2370.16999999998</v>
      </c>
      <c r="E23" s="25" t="n">
        <f aca="false">IF(C23=0,0,D23/ABS(C23))</f>
        <v>-0.0534628831795724</v>
      </c>
      <c r="G23" s="26" t="n">
        <f aca="false">SUMIFS('TB Current'!$F$7:$F$400,'TB Current'!$G$7:$G$400,$A23)</f>
        <v>403002.35</v>
      </c>
      <c r="H23" s="26" t="n">
        <f aca="false">SUMPRODUCT((Budget!$C$6:$C$80=$A23)*(Budget!$F$4:$Q$4&lt;=FM)*Budget!$F$6:$Q$80)</f>
        <v>398997</v>
      </c>
      <c r="I23" s="26" t="n">
        <f aca="false">H23-G23</f>
        <v>-4005.34999999998</v>
      </c>
      <c r="J23" s="25" t="n">
        <f aca="false">IF(H23=0,0,I23/ABS(H23))</f>
        <v>-0.0100385466557392</v>
      </c>
      <c r="L23" s="26" t="n">
        <f aca="false">SUMIFS(Budget!$E$6:$E$80,Budget!$C$6:$C$80,$A23)</f>
        <v>532000</v>
      </c>
      <c r="M23" s="25" t="n">
        <f aca="false">IF(L23=0,0,G23/L23)</f>
        <v>0.757523214285714</v>
      </c>
      <c r="N23" s="35" t="str">
        <f aca="false">IF(OR(ABS(I23)&gt;=SigAbs,AND(ABS(J23)&gt;=SigPct,ABS(I23)&gt;=SigMin)),"Explain","")</f>
        <v/>
      </c>
    </row>
    <row r="24" customFormat="false" ht="15" hidden="false" customHeight="false" outlineLevel="0" collapsed="false">
      <c r="A24" s="23" t="s">
        <v>99</v>
      </c>
      <c r="B24" s="26" t="n">
        <f aca="false">G24-IF(FM=1,0,SUMIFS('TB Prior Month'!$F$7:$F$400,'TB Prior Month'!$G$7:$G$400,$A24))</f>
        <v>8787.33</v>
      </c>
      <c r="C24" s="26" t="n">
        <f aca="true">SUMIFS(OFFSET(Budget!$E$6:$E$80,0,FM),Budget!$C$6:$C$80,$A24)</f>
        <v>8760</v>
      </c>
      <c r="D24" s="26" t="n">
        <f aca="false">C24-B24</f>
        <v>-27.3300000000017</v>
      </c>
      <c r="E24" s="25" t="n">
        <f aca="false">IF(C24=0,0,D24/ABS(C24))</f>
        <v>-0.00311986301369883</v>
      </c>
      <c r="G24" s="26" t="n">
        <f aca="false">SUMIFS('TB Current'!$F$7:$F$400,'TB Current'!$G$7:$G$400,$A24)</f>
        <v>127583.95</v>
      </c>
      <c r="H24" s="26" t="n">
        <f aca="false">SUMPRODUCT((Budget!$C$6:$C$80=$A24)*(Budget!$F$4:$Q$4&lt;=FM)*Budget!$F$6:$Q$80)</f>
        <v>107720</v>
      </c>
      <c r="I24" s="26" t="n">
        <f aca="false">H24-G24</f>
        <v>-19863.95</v>
      </c>
      <c r="J24" s="25" t="n">
        <f aca="false">IF(H24=0,0,I24/ABS(H24))</f>
        <v>-0.184403546230969</v>
      </c>
      <c r="L24" s="26" t="n">
        <f aca="false">SUMIFS(Budget!$E$6:$E$80,Budget!$C$6:$C$80,$A24)</f>
        <v>134000</v>
      </c>
      <c r="M24" s="25" t="n">
        <f aca="false">IF(L24=0,0,G24/L24)</f>
        <v>0.952119029850746</v>
      </c>
      <c r="N24" s="35" t="str">
        <f aca="false">IF(OR(ABS(I24)&gt;=SigAbs,AND(ABS(J24)&gt;=SigPct,ABS(I24)&gt;=SigMin)),"Explain","")</f>
        <v>Explain</v>
      </c>
    </row>
    <row r="25" customFormat="false" ht="15" hidden="false" customHeight="false" outlineLevel="0" collapsed="false">
      <c r="A25" s="23" t="s">
        <v>100</v>
      </c>
      <c r="B25" s="26" t="n">
        <f aca="false">G25-IF(FM=1,0,SUMIFS('TB Prior Month'!$F$7:$F$400,'TB Prior Month'!$G$7:$G$400,$A25))</f>
        <v>44727.64</v>
      </c>
      <c r="C25" s="26" t="n">
        <f aca="true">SUMIFS(OFFSET(Budget!$E$6:$E$80,0,FM),Budget!$C$6:$C$80,$A25)</f>
        <v>43600</v>
      </c>
      <c r="D25" s="26" t="n">
        <f aca="false">C25-B25</f>
        <v>-1127.64000000001</v>
      </c>
      <c r="E25" s="25" t="n">
        <f aca="false">IF(C25=0,0,D25/ABS(C25))</f>
        <v>-0.0258633027522939</v>
      </c>
      <c r="G25" s="26" t="n">
        <f aca="false">SUMIFS('TB Current'!$F$7:$F$400,'TB Current'!$G$7:$G$400,$A25)</f>
        <v>442893.98</v>
      </c>
      <c r="H25" s="26" t="n">
        <f aca="false">SUMPRODUCT((Budget!$C$6:$C$80=$A25)*(Budget!$F$4:$Q$4&lt;=FM)*Budget!$F$6:$Q$80)</f>
        <v>430550</v>
      </c>
      <c r="I25" s="26" t="n">
        <f aca="false">H25-G25</f>
        <v>-12343.98</v>
      </c>
      <c r="J25" s="25" t="n">
        <f aca="false">IF(H25=0,0,I25/ABS(H25))</f>
        <v>-0.0286702589710836</v>
      </c>
      <c r="L25" s="26" t="n">
        <f aca="false">SUMIFS(Budget!$E$6:$E$80,Budget!$C$6:$C$80,$A25)</f>
        <v>545000</v>
      </c>
      <c r="M25" s="25" t="n">
        <f aca="false">IF(L25=0,0,G25/L25)</f>
        <v>0.812649504587156</v>
      </c>
      <c r="N25" s="35" t="str">
        <f aca="false">IF(OR(ABS(I25)&gt;=SigAbs,AND(ABS(J25)&gt;=SigPct,ABS(I25)&gt;=SigMin)),"Explain","")</f>
        <v/>
      </c>
    </row>
    <row r="26" customFormat="false" ht="15" hidden="false" customHeight="false" outlineLevel="0" collapsed="false">
      <c r="A26" s="23" t="s">
        <v>101</v>
      </c>
      <c r="B26" s="26" t="n">
        <f aca="false">G26-IF(FM=1,0,SUMIFS('TB Prior Month'!$F$7:$F$400,'TB Prior Month'!$G$7:$G$400,$A26))</f>
        <v>26488.57</v>
      </c>
      <c r="C26" s="26" t="n">
        <f aca="true">SUMIFS(OFFSET(Budget!$E$6:$E$80,0,FM),Budget!$C$6:$C$80,$A26)</f>
        <v>22667</v>
      </c>
      <c r="D26" s="26" t="n">
        <f aca="false">C26-B26</f>
        <v>-3821.56999999998</v>
      </c>
      <c r="E26" s="25" t="n">
        <f aca="false">IF(C26=0,0,D26/ABS(C26))</f>
        <v>-0.168596197114747</v>
      </c>
      <c r="G26" s="26" t="n">
        <f aca="false">SUMIFS('TB Current'!$F$7:$F$400,'TB Current'!$G$7:$G$400,$A26)</f>
        <v>226026.33</v>
      </c>
      <c r="H26" s="26" t="n">
        <f aca="false">SUMPRODUCT((Budget!$C$6:$C$80=$A26)*(Budget!$F$4:$Q$4&lt;=FM)*Budget!$F$6:$Q$80)</f>
        <v>204003</v>
      </c>
      <c r="I26" s="26" t="n">
        <f aca="false">H26-G26</f>
        <v>-22023.33</v>
      </c>
      <c r="J26" s="25" t="n">
        <f aca="false">IF(H26=0,0,I26/ABS(H26))</f>
        <v>-0.107955912413053</v>
      </c>
      <c r="L26" s="26" t="n">
        <f aca="false">SUMIFS(Budget!$E$6:$E$80,Budget!$C$6:$C$80,$A26)</f>
        <v>272000</v>
      </c>
      <c r="M26" s="25" t="n">
        <f aca="false">IF(L26=0,0,G26/L26)</f>
        <v>0.830979154411765</v>
      </c>
      <c r="N26" s="35" t="str">
        <f aca="false">IF(OR(ABS(I26)&gt;=SigAbs,AND(ABS(J26)&gt;=SigPct,ABS(I26)&gt;=SigMin)),"Explain","")</f>
        <v>Explain</v>
      </c>
    </row>
    <row r="27" customFormat="false" ht="15" hidden="false" customHeight="false" outlineLevel="0" collapsed="false">
      <c r="A27" s="23" t="s">
        <v>102</v>
      </c>
      <c r="B27" s="26" t="n">
        <f aca="false">G27-IF(FM=1,0,SUMIFS('TB Prior Month'!$F$7:$F$400,'TB Prior Month'!$G$7:$G$400,$A27))</f>
        <v>14131.12</v>
      </c>
      <c r="C27" s="26" t="n">
        <f aca="true">SUMIFS(OFFSET(Budget!$E$6:$E$80,0,FM),Budget!$C$6:$C$80,$A27)</f>
        <v>14000</v>
      </c>
      <c r="D27" s="26" t="n">
        <f aca="false">C27-B27</f>
        <v>-131.12000000001</v>
      </c>
      <c r="E27" s="25" t="n">
        <f aca="false">IF(C27=0,0,D27/ABS(C27))</f>
        <v>-0.00936571428571499</v>
      </c>
      <c r="G27" s="26" t="n">
        <f aca="false">SUMIFS('TB Current'!$F$7:$F$400,'TB Current'!$G$7:$G$400,$A27)</f>
        <v>125879.13</v>
      </c>
      <c r="H27" s="26" t="n">
        <f aca="false">SUMPRODUCT((Budget!$C$6:$C$80=$A27)*(Budget!$F$4:$Q$4&lt;=FM)*Budget!$F$6:$Q$80)</f>
        <v>126000</v>
      </c>
      <c r="I27" s="26" t="n">
        <f aca="false">H27-G27</f>
        <v>120.869999999995</v>
      </c>
      <c r="J27" s="25" t="n">
        <f aca="false">IF(H27=0,0,I27/ABS(H27))</f>
        <v>0.000959285714285677</v>
      </c>
      <c r="L27" s="26" t="n">
        <f aca="false">SUMIFS(Budget!$E$6:$E$80,Budget!$C$6:$C$80,$A27)</f>
        <v>168000</v>
      </c>
      <c r="M27" s="25" t="n">
        <f aca="false">IF(L27=0,0,G27/L27)</f>
        <v>0.749280535714286</v>
      </c>
      <c r="N27" s="35" t="str">
        <f aca="false">IF(OR(ABS(I27)&gt;=SigAbs,AND(ABS(J27)&gt;=SigPct,ABS(I27)&gt;=SigMin)),"Explain","")</f>
        <v/>
      </c>
    </row>
    <row r="28" customFormat="false" ht="15" hidden="false" customHeight="false" outlineLevel="0" collapsed="false">
      <c r="A28" s="23" t="s">
        <v>103</v>
      </c>
      <c r="B28" s="26" t="n">
        <f aca="false">G28-IF(FM=1,0,SUMIFS('TB Prior Month'!$F$7:$F$400,'TB Prior Month'!$G$7:$G$400,$A28))</f>
        <v>6906.72</v>
      </c>
      <c r="C28" s="26" t="n">
        <f aca="true">SUMIFS(OFFSET(Budget!$E$6:$E$80,0,FM),Budget!$C$6:$C$80,$A28)</f>
        <v>7000</v>
      </c>
      <c r="D28" s="26" t="n">
        <f aca="false">C28-B28</f>
        <v>93.2799999999988</v>
      </c>
      <c r="E28" s="25" t="n">
        <f aca="false">IF(C28=0,0,D28/ABS(C28))</f>
        <v>0.0133257142857141</v>
      </c>
      <c r="G28" s="26" t="n">
        <f aca="false">SUMIFS('TB Current'!$F$7:$F$400,'TB Current'!$G$7:$G$400,$A28)</f>
        <v>62980.49</v>
      </c>
      <c r="H28" s="26" t="n">
        <f aca="false">SUMPRODUCT((Budget!$C$6:$C$80=$A28)*(Budget!$F$4:$Q$4&lt;=FM)*Budget!$F$6:$Q$80)</f>
        <v>63000</v>
      </c>
      <c r="I28" s="26" t="n">
        <f aca="false">H28-G28</f>
        <v>19.510000000002</v>
      </c>
      <c r="J28" s="25" t="n">
        <f aca="false">IF(H28=0,0,I28/ABS(H28))</f>
        <v>0.000309682539682572</v>
      </c>
      <c r="L28" s="26" t="n">
        <f aca="false">SUMIFS(Budget!$E$6:$E$80,Budget!$C$6:$C$80,$A28)</f>
        <v>84000</v>
      </c>
      <c r="M28" s="25" t="n">
        <f aca="false">IF(L28=0,0,G28/L28)</f>
        <v>0.749767738095238</v>
      </c>
      <c r="N28" s="35" t="str">
        <f aca="false">IF(OR(ABS(I28)&gt;=SigAbs,AND(ABS(J28)&gt;=SigPct,ABS(I28)&gt;=SigMin)),"Explain","")</f>
        <v/>
      </c>
    </row>
    <row r="29" customFormat="false" ht="15" hidden="false" customHeight="false" outlineLevel="0" collapsed="false">
      <c r="A29" s="23" t="s">
        <v>104</v>
      </c>
      <c r="B29" s="26" t="n">
        <f aca="false">G29-IF(FM=1,0,SUMIFS('TB Prior Month'!$F$7:$F$400,'TB Prior Month'!$G$7:$G$400,$A29))</f>
        <v>4902.28</v>
      </c>
      <c r="C29" s="26" t="n">
        <f aca="true">SUMIFS(OFFSET(Budget!$E$6:$E$80,0,FM),Budget!$C$6:$C$80,$A29)</f>
        <v>4833</v>
      </c>
      <c r="D29" s="26" t="n">
        <f aca="false">C29-B29</f>
        <v>-69.2799999999988</v>
      </c>
      <c r="E29" s="25" t="n">
        <f aca="false">IF(C29=0,0,D29/ABS(C29))</f>
        <v>-0.0143347817090831</v>
      </c>
      <c r="G29" s="26" t="n">
        <f aca="false">SUMIFS('TB Current'!$F$7:$F$400,'TB Current'!$G$7:$G$400,$A29)</f>
        <v>43541.35</v>
      </c>
      <c r="H29" s="26" t="n">
        <f aca="false">SUMPRODUCT((Budget!$C$6:$C$80=$A29)*(Budget!$F$4:$Q$4&lt;=FM)*Budget!$F$6:$Q$80)</f>
        <v>43497</v>
      </c>
      <c r="I29" s="26" t="n">
        <f aca="false">H29-G29</f>
        <v>-44.3499999999985</v>
      </c>
      <c r="J29" s="25" t="n">
        <f aca="false">IF(H29=0,0,I29/ABS(H29))</f>
        <v>-0.00101961054785384</v>
      </c>
      <c r="L29" s="26" t="n">
        <f aca="false">SUMIFS(Budget!$E$6:$E$80,Budget!$C$6:$C$80,$A29)</f>
        <v>58000</v>
      </c>
      <c r="M29" s="25" t="n">
        <f aca="false">IF(L29=0,0,G29/L29)</f>
        <v>0.750712931034483</v>
      </c>
      <c r="N29" s="35" t="str">
        <f aca="false">IF(OR(ABS(I29)&gt;=SigAbs,AND(ABS(J29)&gt;=SigPct,ABS(I29)&gt;=SigMin)),"Explain","")</f>
        <v/>
      </c>
    </row>
    <row r="30" customFormat="false" ht="15" hidden="false" customHeight="false" outlineLevel="0" collapsed="false">
      <c r="A30" s="23" t="s">
        <v>105</v>
      </c>
      <c r="B30" s="26" t="n">
        <f aca="false">G30-IF(FM=1,0,SUMIFS('TB Prior Month'!$F$7:$F$400,'TB Prior Month'!$G$7:$G$400,$A30))</f>
        <v>5884.91</v>
      </c>
      <c r="C30" s="26" t="n">
        <f aca="true">SUMIFS(OFFSET(Budget!$E$6:$E$80,0,FM),Budget!$C$6:$C$80,$A30)</f>
        <v>6000</v>
      </c>
      <c r="D30" s="26" t="n">
        <f aca="false">C30-B30</f>
        <v>115.089999999997</v>
      </c>
      <c r="E30" s="25" t="n">
        <f aca="false">IF(C30=0,0,D30/ABS(C30))</f>
        <v>0.0191816666666661</v>
      </c>
      <c r="G30" s="26" t="n">
        <f aca="false">SUMIFS('TB Current'!$F$7:$F$400,'TB Current'!$G$7:$G$400,$A30)</f>
        <v>53809.32</v>
      </c>
      <c r="H30" s="26" t="n">
        <f aca="false">SUMPRODUCT((Budget!$C$6:$C$80=$A30)*(Budget!$F$4:$Q$4&lt;=FM)*Budget!$F$6:$Q$80)</f>
        <v>54000</v>
      </c>
      <c r="I30" s="26" t="n">
        <f aca="false">H30-G30</f>
        <v>190.68</v>
      </c>
      <c r="J30" s="25" t="n">
        <f aca="false">IF(H30=0,0,I30/ABS(H30))</f>
        <v>0.00353111111111112</v>
      </c>
      <c r="L30" s="26" t="n">
        <f aca="false">SUMIFS(Budget!$E$6:$E$80,Budget!$C$6:$C$80,$A30)</f>
        <v>72000</v>
      </c>
      <c r="M30" s="25" t="n">
        <f aca="false">IF(L30=0,0,G30/L30)</f>
        <v>0.747351666666667</v>
      </c>
      <c r="N30" s="35" t="str">
        <f aca="false">IF(OR(ABS(I30)&gt;=SigAbs,AND(ABS(J30)&gt;=SigPct,ABS(I30)&gt;=SigMin)),"Explain","")</f>
        <v/>
      </c>
    </row>
    <row r="31" customFormat="false" ht="15" hidden="false" customHeight="false" outlineLevel="0" collapsed="false">
      <c r="A31" s="23" t="s">
        <v>106</v>
      </c>
      <c r="B31" s="26" t="n">
        <f aca="false">G31-IF(FM=1,0,SUMIFS('TB Prior Month'!$F$7:$F$400,'TB Prior Month'!$G$7:$G$400,$A31))</f>
        <v>8279.2</v>
      </c>
      <c r="C31" s="26" t="n">
        <f aca="true">SUMIFS(OFFSET(Budget!$E$6:$E$80,0,FM),Budget!$C$6:$C$80,$A31)</f>
        <v>8200</v>
      </c>
      <c r="D31" s="26" t="n">
        <f aca="false">C31-B31</f>
        <v>-79.1999999999971</v>
      </c>
      <c r="E31" s="25" t="n">
        <f aca="false">IF(C31=0,0,D31/ABS(C31))</f>
        <v>-0.0096585365853655</v>
      </c>
      <c r="G31" s="26" t="n">
        <f aca="false">SUMIFS('TB Current'!$F$7:$F$400,'TB Current'!$G$7:$G$400,$A31)</f>
        <v>34853.39</v>
      </c>
      <c r="H31" s="26" t="n">
        <f aca="false">SUMPRODUCT((Budget!$C$6:$C$80=$A31)*(Budget!$F$4:$Q$4&lt;=FM)*Budget!$F$6:$Q$80)</f>
        <v>34180</v>
      </c>
      <c r="I31" s="26" t="n">
        <f aca="false">H31-G31</f>
        <v>-673.389999999999</v>
      </c>
      <c r="J31" s="25" t="n">
        <f aca="false">IF(H31=0,0,I31/ABS(H31))</f>
        <v>-0.0197012873025161</v>
      </c>
      <c r="L31" s="26" t="n">
        <f aca="false">SUMIFS(Budget!$E$6:$E$80,Budget!$C$6:$C$80,$A31)</f>
        <v>41000</v>
      </c>
      <c r="M31" s="25" t="n">
        <f aca="false">IF(L31=0,0,G31/L31)</f>
        <v>0.850082682926829</v>
      </c>
      <c r="N31" s="35" t="str">
        <f aca="false">IF(OR(ABS(I31)&gt;=SigAbs,AND(ABS(J31)&gt;=SigPct,ABS(I31)&gt;=SigMin)),"Explain","")</f>
        <v/>
      </c>
    </row>
    <row r="32" customFormat="false" ht="15" hidden="false" customHeight="false" outlineLevel="0" collapsed="false">
      <c r="A32" s="23" t="s">
        <v>107</v>
      </c>
      <c r="B32" s="26" t="n">
        <f aca="false">G32-IF(FM=1,0,SUMIFS('TB Prior Month'!$F$7:$F$400,'TB Prior Month'!$G$7:$G$400,$A32))</f>
        <v>1572.67</v>
      </c>
      <c r="C32" s="26" t="n">
        <f aca="true">SUMIFS(OFFSET(Budget!$E$6:$E$80,0,FM),Budget!$C$6:$C$80,$A32)</f>
        <v>1500</v>
      </c>
      <c r="D32" s="26" t="n">
        <f aca="false">C32-B32</f>
        <v>-72.6700000000001</v>
      </c>
      <c r="E32" s="25" t="n">
        <f aca="false">IF(C32=0,0,D32/ABS(C32))</f>
        <v>-0.0484466666666667</v>
      </c>
      <c r="G32" s="26" t="n">
        <f aca="false">SUMIFS('TB Current'!$F$7:$F$400,'TB Current'!$G$7:$G$400,$A32)</f>
        <v>13706.02</v>
      </c>
      <c r="H32" s="26" t="n">
        <f aca="false">SUMPRODUCT((Budget!$C$6:$C$80=$A32)*(Budget!$F$4:$Q$4&lt;=FM)*Budget!$F$6:$Q$80)</f>
        <v>13500</v>
      </c>
      <c r="I32" s="26" t="n">
        <f aca="false">H32-G32</f>
        <v>-206.02</v>
      </c>
      <c r="J32" s="25" t="n">
        <f aca="false">IF(H32=0,0,I32/ABS(H32))</f>
        <v>-0.0152607407407408</v>
      </c>
      <c r="L32" s="26" t="n">
        <f aca="false">SUMIFS(Budget!$E$6:$E$80,Budget!$C$6:$C$80,$A32)</f>
        <v>18000</v>
      </c>
      <c r="M32" s="25" t="n">
        <f aca="false">IF(L32=0,0,G32/L32)</f>
        <v>0.761445555555556</v>
      </c>
      <c r="N32" s="35" t="str">
        <f aca="false">IF(OR(ABS(I32)&gt;=SigAbs,AND(ABS(J32)&gt;=SigPct,ABS(I32)&gt;=SigMin)),"Explain","")</f>
        <v/>
      </c>
    </row>
    <row r="33" customFormat="false" ht="15" hidden="false" customHeight="false" outlineLevel="0" collapsed="false">
      <c r="A33" s="23" t="s">
        <v>108</v>
      </c>
      <c r="B33" s="26" t="n">
        <f aca="false">G33-IF(FM=1,0,SUMIFS('TB Prior Month'!$F$7:$F$400,'TB Prior Month'!$G$7:$G$400,$A33))</f>
        <v>2560</v>
      </c>
      <c r="C33" s="26" t="n">
        <f aca="true">SUMIFS(OFFSET(Budget!$E$6:$E$80,0,FM),Budget!$C$6:$C$80,$A33)</f>
        <v>2583</v>
      </c>
      <c r="D33" s="26" t="n">
        <f aca="false">C33-B33</f>
        <v>23</v>
      </c>
      <c r="E33" s="25" t="n">
        <f aca="false">IF(C33=0,0,D33/ABS(C33))</f>
        <v>0.0089043747580333</v>
      </c>
      <c r="G33" s="26" t="n">
        <f aca="false">SUMIFS('TB Current'!$F$7:$F$400,'TB Current'!$G$7:$G$400,$A33)</f>
        <v>23400</v>
      </c>
      <c r="H33" s="26" t="n">
        <f aca="false">SUMPRODUCT((Budget!$C$6:$C$80=$A33)*(Budget!$F$4:$Q$4&lt;=FM)*Budget!$F$6:$Q$80)</f>
        <v>23247</v>
      </c>
      <c r="I33" s="26" t="n">
        <f aca="false">H33-G33</f>
        <v>-153</v>
      </c>
      <c r="J33" s="25" t="n">
        <f aca="false">IF(H33=0,0,I33/ABS(H33))</f>
        <v>-0.00658149438637244</v>
      </c>
      <c r="L33" s="26" t="n">
        <f aca="false">SUMIFS(Budget!$E$6:$E$80,Budget!$C$6:$C$80,$A33)</f>
        <v>31000</v>
      </c>
      <c r="M33" s="25" t="n">
        <f aca="false">IF(L33=0,0,G33/L33)</f>
        <v>0.754838709677419</v>
      </c>
      <c r="N33" s="35" t="str">
        <f aca="false">IF(OR(ABS(I33)&gt;=SigAbs,AND(ABS(J33)&gt;=SigPct,ABS(I33)&gt;=SigMin)),"Explain","")</f>
        <v/>
      </c>
    </row>
    <row r="34" customFormat="false" ht="15" hidden="false" customHeight="false" outlineLevel="0" collapsed="false">
      <c r="A34" s="23" t="s">
        <v>109</v>
      </c>
      <c r="B34" s="26" t="n">
        <f aca="false">G34-IF(FM=1,0,SUMIFS('TB Prior Month'!$F$7:$F$400,'TB Prior Month'!$G$7:$G$400,$A34))</f>
        <v>4500</v>
      </c>
      <c r="C34" s="26" t="n">
        <f aca="true">SUMIFS(OFFSET(Budget!$E$6:$E$80,0,FM),Budget!$C$6:$C$80,$A34)</f>
        <v>4500</v>
      </c>
      <c r="D34" s="26" t="n">
        <f aca="false">C34-B34</f>
        <v>0</v>
      </c>
      <c r="E34" s="25" t="n">
        <f aca="false">IF(C34=0,0,D34/ABS(C34))</f>
        <v>0</v>
      </c>
      <c r="G34" s="26" t="n">
        <f aca="false">SUMIFS('TB Current'!$F$7:$F$400,'TB Current'!$G$7:$G$400,$A34)</f>
        <v>40500</v>
      </c>
      <c r="H34" s="26" t="n">
        <f aca="false">SUMPRODUCT((Budget!$C$6:$C$80=$A34)*(Budget!$F$4:$Q$4&lt;=FM)*Budget!$F$6:$Q$80)</f>
        <v>40500</v>
      </c>
      <c r="I34" s="26" t="n">
        <f aca="false">H34-G34</f>
        <v>0</v>
      </c>
      <c r="J34" s="25" t="n">
        <f aca="false">IF(H34=0,0,I34/ABS(H34))</f>
        <v>0</v>
      </c>
      <c r="L34" s="26" t="n">
        <f aca="false">SUMIFS(Budget!$E$6:$E$80,Budget!$C$6:$C$80,$A34)</f>
        <v>54000</v>
      </c>
      <c r="M34" s="25" t="n">
        <f aca="false">IF(L34=0,0,G34/L34)</f>
        <v>0.75</v>
      </c>
      <c r="N34" s="35" t="str">
        <f aca="false">IF(OR(ABS(I34)&gt;=SigAbs,AND(ABS(J34)&gt;=SigPct,ABS(I34)&gt;=SigMin)),"Explain","")</f>
        <v/>
      </c>
    </row>
    <row r="35" customFormat="false" ht="15" hidden="false" customHeight="false" outlineLevel="0" collapsed="false">
      <c r="A35" s="23" t="s">
        <v>110</v>
      </c>
      <c r="B35" s="26" t="n">
        <f aca="false">G35-IF(FM=1,0,SUMIFS('TB Prior Month'!$F$7:$F$400,'TB Prior Month'!$G$7:$G$400,$A35))</f>
        <v>2184.43</v>
      </c>
      <c r="C35" s="26" t="n">
        <f aca="true">SUMIFS(OFFSET(Budget!$E$6:$E$80,0,FM),Budget!$C$6:$C$80,$A35)</f>
        <v>2167</v>
      </c>
      <c r="D35" s="26" t="n">
        <f aca="false">C35-B35</f>
        <v>-17.4300000000003</v>
      </c>
      <c r="E35" s="25" t="n">
        <f aca="false">IF(C35=0,0,D35/ABS(C35))</f>
        <v>-0.00804337794185523</v>
      </c>
      <c r="G35" s="26" t="n">
        <f aca="false">SUMIFS('TB Current'!$F$7:$F$400,'TB Current'!$G$7:$G$400,$A35)</f>
        <v>19202.61</v>
      </c>
      <c r="H35" s="26" t="n">
        <f aca="false">SUMPRODUCT((Budget!$C$6:$C$80=$A35)*(Budget!$F$4:$Q$4&lt;=FM)*Budget!$F$6:$Q$80)</f>
        <v>19503</v>
      </c>
      <c r="I35" s="26" t="n">
        <f aca="false">H35-G35</f>
        <v>300.389999999999</v>
      </c>
      <c r="J35" s="25" t="n">
        <f aca="false">IF(H35=0,0,I35/ABS(H35))</f>
        <v>0.0154022458083371</v>
      </c>
      <c r="L35" s="26" t="n">
        <f aca="false">SUMIFS(Budget!$E$6:$E$80,Budget!$C$6:$C$80,$A35)</f>
        <v>26000</v>
      </c>
      <c r="M35" s="25" t="n">
        <f aca="false">IF(L35=0,0,G35/L35)</f>
        <v>0.738561923076923</v>
      </c>
      <c r="N35" s="35" t="str">
        <f aca="false">IF(OR(ABS(I35)&gt;=SigAbs,AND(ABS(J35)&gt;=SigPct,ABS(I35)&gt;=SigMin)),"Explain","")</f>
        <v/>
      </c>
    </row>
    <row r="36" customFormat="false" ht="15" hidden="false" customHeight="false" outlineLevel="0" collapsed="false">
      <c r="A36" s="27" t="s">
        <v>111</v>
      </c>
      <c r="B36" s="30" t="n">
        <f aca="false">SUM(B22:B35)</f>
        <v>356521.97</v>
      </c>
      <c r="C36" s="30" t="n">
        <f aca="false">SUM(C22:C35)</f>
        <v>351810</v>
      </c>
      <c r="D36" s="30" t="n">
        <f aca="false">C36-B36</f>
        <v>-4711.96999999991</v>
      </c>
      <c r="E36" s="36" t="n">
        <f aca="false">IF(C36=0,0,D36/ABS(C36))</f>
        <v>-0.0133935078593557</v>
      </c>
      <c r="G36" s="30" t="n">
        <f aca="false">SUM(G22:G35)</f>
        <v>3215095.93</v>
      </c>
      <c r="H36" s="30" t="n">
        <f aca="false">SUM(H22:H35)</f>
        <v>3193700</v>
      </c>
      <c r="I36" s="30" t="n">
        <f aca="false">H36-G36</f>
        <v>-21395.9299999997</v>
      </c>
      <c r="J36" s="36" t="n">
        <f aca="false">IF(H36=0,0,I36/ABS(H36))</f>
        <v>-0.00669941760340661</v>
      </c>
      <c r="L36" s="30" t="n">
        <f aca="false">SUM(L22:L35)</f>
        <v>4215000</v>
      </c>
      <c r="M36" s="36" t="n">
        <f aca="false">IF(L36=0,0,G36/L36)</f>
        <v>0.762774835112693</v>
      </c>
      <c r="N36" s="35"/>
    </row>
    <row r="38" customFormat="false" ht="15" hidden="false" customHeight="false" outlineLevel="0" collapsed="false">
      <c r="A38" s="7" t="s">
        <v>112</v>
      </c>
      <c r="B38" s="28" t="n">
        <f aca="false">B19-B36</f>
        <v>196566.2</v>
      </c>
      <c r="C38" s="28" t="n">
        <f aca="false">C19-C36</f>
        <v>249873</v>
      </c>
      <c r="D38" s="28" t="n">
        <f aca="false">B38-C38</f>
        <v>-53306.7999999998</v>
      </c>
      <c r="E38" s="37" t="n">
        <f aca="false">IF(C38=0,0,D38/ABS(C38))</f>
        <v>-0.213335574471831</v>
      </c>
      <c r="G38" s="28" t="n">
        <f aca="false">G19-G36</f>
        <v>9855.00000000047</v>
      </c>
      <c r="H38" s="28" t="n">
        <f aca="false">H19-H36</f>
        <v>117797</v>
      </c>
      <c r="I38" s="28" t="n">
        <f aca="false">G38-H38</f>
        <v>-107942</v>
      </c>
      <c r="J38" s="37" t="n">
        <f aca="false">IF(H38=0,0,I38/ABS(H38))</f>
        <v>-0.916339125784184</v>
      </c>
      <c r="L38" s="28" t="n">
        <f aca="false">L19-L36</f>
        <v>25000</v>
      </c>
      <c r="M38" s="37" t="n">
        <f aca="false">IF(L38=0,0,G38/L38)</f>
        <v>0.394200000000019</v>
      </c>
      <c r="N38" s="35"/>
    </row>
    <row r="40" customFormat="false" ht="15" hidden="false" customHeight="false" outlineLevel="0" collapsed="false">
      <c r="A40" s="21" t="s">
        <v>113</v>
      </c>
      <c r="B40" s="22"/>
      <c r="C40" s="22"/>
      <c r="D40" s="22"/>
      <c r="E40" s="22"/>
      <c r="G40" s="22"/>
      <c r="H40" s="22"/>
      <c r="I40" s="22"/>
      <c r="J40" s="22"/>
      <c r="L40" s="22"/>
      <c r="M40" s="22"/>
      <c r="N40" s="22"/>
    </row>
    <row r="41" customFormat="false" ht="15" hidden="false" customHeight="false" outlineLevel="0" collapsed="false">
      <c r="A41" s="23" t="s">
        <v>114</v>
      </c>
      <c r="B41" s="26" t="n">
        <f aca="false">G41-IF(FM=1,0,-SUMIFS('TB Prior Month'!$F$7:$F$400,'TB Prior Month'!$G$7:$G$400,$A41))</f>
        <v>0</v>
      </c>
      <c r="C41" s="26" t="n">
        <f aca="true">SUMIFS(OFFSET(Budget!$E$6:$E$80,0,FM),Budget!$C$6:$C$80,$A41)</f>
        <v>57000</v>
      </c>
      <c r="D41" s="26" t="n">
        <f aca="false">B41-C41</f>
        <v>-57000</v>
      </c>
      <c r="E41" s="25" t="n">
        <f aca="false">IF(C41=0,0,D41/ABS(C41))</f>
        <v>-1</v>
      </c>
      <c r="G41" s="26" t="n">
        <f aca="false">-SUMIFS('TB Current'!$F$7:$F$400,'TB Current'!$G$7:$G$400,$A41)</f>
        <v>374800</v>
      </c>
      <c r="H41" s="26" t="n">
        <f aca="false">SUMPRODUCT((Budget!$C$6:$C$80=$A41)*(Budget!$F$4:$Q$4&lt;=FM)*Budget!$F$6:$Q$80)</f>
        <v>379000</v>
      </c>
      <c r="I41" s="26" t="n">
        <f aca="false">G41-H41</f>
        <v>-4200</v>
      </c>
      <c r="J41" s="25" t="n">
        <f aca="false">IF(H41=0,0,I41/ABS(H41))</f>
        <v>-0.0110817941952507</v>
      </c>
      <c r="L41" s="26" t="n">
        <f aca="false">SUMIFS(Budget!$E$6:$E$80,Budget!$C$6:$C$80,$A41)</f>
        <v>455000</v>
      </c>
      <c r="M41" s="25" t="n">
        <f aca="false">IF(L41=0,0,G41/L41)</f>
        <v>0.823736263736264</v>
      </c>
      <c r="N41" s="35" t="str">
        <f aca="false">IF(OR(ABS(I41)&gt;=SigAbs,AND(ABS(J41)&gt;=SigPct,ABS(I41)&gt;=SigMin)),"Explain","")</f>
        <v/>
      </c>
    </row>
    <row r="42" customFormat="false" ht="15" hidden="false" customHeight="false" outlineLevel="0" collapsed="false">
      <c r="A42" s="23" t="s">
        <v>115</v>
      </c>
      <c r="B42" s="26" t="n">
        <f aca="false">G42-IF(FM=1,0,-SUMIFS('TB Prior Month'!$F$7:$F$400,'TB Prior Month'!$G$7:$G$400,$A42))</f>
        <v>307.399999999998</v>
      </c>
      <c r="C42" s="26" t="n">
        <f aca="true">SUMIFS(OFFSET(Budget!$E$6:$E$80,0,FM),Budget!$C$6:$C$80,$A42)</f>
        <v>1833</v>
      </c>
      <c r="D42" s="26" t="n">
        <f aca="false">B42-C42</f>
        <v>-1525.6</v>
      </c>
      <c r="E42" s="25" t="n">
        <f aca="false">IF(C42=0,0,D42/ABS(C42))</f>
        <v>-0.832296781232953</v>
      </c>
      <c r="G42" s="26" t="n">
        <f aca="false">-SUMIFS('TB Current'!$F$7:$F$400,'TB Current'!$G$7:$G$400,$A42)</f>
        <v>19051.35</v>
      </c>
      <c r="H42" s="26" t="n">
        <f aca="false">SUMPRODUCT((Budget!$C$6:$C$80=$A42)*(Budget!$F$4:$Q$4&lt;=FM)*Budget!$F$6:$Q$80)</f>
        <v>16497</v>
      </c>
      <c r="I42" s="26" t="n">
        <f aca="false">G42-H42</f>
        <v>2554.35</v>
      </c>
      <c r="J42" s="25" t="n">
        <f aca="false">IF(H42=0,0,I42/ABS(H42))</f>
        <v>0.154837243135115</v>
      </c>
      <c r="L42" s="26" t="n">
        <f aca="false">SUMIFS(Budget!$E$6:$E$80,Budget!$C$6:$C$80,$A42)</f>
        <v>22000</v>
      </c>
      <c r="M42" s="25" t="n">
        <f aca="false">IF(L42=0,0,G42/L42)</f>
        <v>0.865970454545455</v>
      </c>
      <c r="N42" s="35" t="str">
        <f aca="false">IF(OR(ABS(I42)&gt;=SigAbs,AND(ABS(J42)&gt;=SigPct,ABS(I42)&gt;=SigMin)),"Explain","")</f>
        <v/>
      </c>
    </row>
    <row r="43" customFormat="false" ht="15" hidden="false" customHeight="false" outlineLevel="0" collapsed="false">
      <c r="A43" s="23" t="s">
        <v>116</v>
      </c>
      <c r="B43" s="26" t="n">
        <f aca="false">G43-IF(FM=1,0,-SUMIFS('TB Prior Month'!$F$7:$F$400,'TB Prior Month'!$G$7:$G$400,$A43))</f>
        <v>-31850</v>
      </c>
      <c r="C43" s="26" t="n">
        <f aca="true">SUMIFS(OFFSET(Budget!$E$6:$E$80,0,FM),Budget!$C$6:$C$80,$A43)</f>
        <v>-35000</v>
      </c>
      <c r="D43" s="26" t="n">
        <f aca="false">B43-C43</f>
        <v>3150</v>
      </c>
      <c r="E43" s="25" t="n">
        <f aca="false">IF(C43=0,0,D43/ABS(C43))</f>
        <v>0.09</v>
      </c>
      <c r="G43" s="26" t="n">
        <f aca="false">-SUMIFS('TB Current'!$F$7:$F$400,'TB Current'!$G$7:$G$400,$A43)</f>
        <v>-291750</v>
      </c>
      <c r="H43" s="26" t="n">
        <f aca="false">SUMPRODUCT((Budget!$C$6:$C$80=$A43)*(Budget!$F$4:$Q$4&lt;=FM)*Budget!$F$6:$Q$80)</f>
        <v>-315000</v>
      </c>
      <c r="I43" s="26" t="n">
        <f aca="false">G43-H43</f>
        <v>23250</v>
      </c>
      <c r="J43" s="25" t="n">
        <f aca="false">IF(H43=0,0,I43/ABS(H43))</f>
        <v>0.0738095238095238</v>
      </c>
      <c r="L43" s="26" t="n">
        <f aca="false">SUMIFS(Budget!$E$6:$E$80,Budget!$C$6:$C$80,$A43)</f>
        <v>-420000</v>
      </c>
      <c r="M43" s="25" t="n">
        <f aca="false">IF(L43=0,0,G43/L43)</f>
        <v>0.694642857142857</v>
      </c>
      <c r="N43" s="35" t="str">
        <f aca="false">IF(OR(ABS(I43)&gt;=SigAbs,AND(ABS(J43)&gt;=SigPct,ABS(I43)&gt;=SigMin)),"Explain","")</f>
        <v/>
      </c>
    </row>
    <row r="44" customFormat="false" ht="15" hidden="false" customHeight="false" outlineLevel="0" collapsed="false">
      <c r="A44" s="27" t="s">
        <v>117</v>
      </c>
      <c r="B44" s="30" t="n">
        <f aca="false">SUM(B41:B43)</f>
        <v>-31542.6</v>
      </c>
      <c r="C44" s="30" t="n">
        <f aca="false">SUM(C41:C43)</f>
        <v>23833</v>
      </c>
      <c r="D44" s="30" t="n">
        <f aca="false">B44-C44</f>
        <v>-55375.6</v>
      </c>
      <c r="E44" s="36" t="n">
        <f aca="false">IF(C44=0,0,D44/ABS(C44))</f>
        <v>-2.32348424453489</v>
      </c>
      <c r="G44" s="30" t="n">
        <f aca="false">SUM(G41:G43)</f>
        <v>102101.35</v>
      </c>
      <c r="H44" s="30" t="n">
        <f aca="false">SUM(H41:H43)</f>
        <v>80497</v>
      </c>
      <c r="I44" s="30" t="n">
        <f aca="false">G44-H44</f>
        <v>21604.35</v>
      </c>
      <c r="J44" s="36" t="n">
        <f aca="false">IF(H44=0,0,I44/ABS(H44))</f>
        <v>0.268387020634309</v>
      </c>
      <c r="L44" s="30" t="n">
        <f aca="false">SUM(L41:L43)</f>
        <v>57000</v>
      </c>
      <c r="M44" s="36" t="n">
        <f aca="false">IF(L44=0,0,G44/L44)</f>
        <v>1.79125175438596</v>
      </c>
      <c r="N44" s="35"/>
    </row>
    <row r="46" customFormat="false" ht="15" hidden="false" customHeight="false" outlineLevel="0" collapsed="false">
      <c r="A46" s="7" t="s">
        <v>118</v>
      </c>
      <c r="B46" s="28" t="n">
        <f aca="false">B38+B44</f>
        <v>165023.6</v>
      </c>
      <c r="C46" s="28" t="n">
        <f aca="false">C38+C44</f>
        <v>273706</v>
      </c>
      <c r="D46" s="28" t="n">
        <f aca="false">B46-C46</f>
        <v>-108682.4</v>
      </c>
      <c r="E46" s="37" t="n">
        <f aca="false">IF(C46=0,0,D46/ABS(C46))</f>
        <v>-0.397077155780289</v>
      </c>
      <c r="G46" s="28" t="n">
        <f aca="false">G38+G44</f>
        <v>111956.35</v>
      </c>
      <c r="H46" s="28" t="n">
        <f aca="false">H38+H44</f>
        <v>198294</v>
      </c>
      <c r="I46" s="28" t="n">
        <f aca="false">G46-H46</f>
        <v>-86337.6499999996</v>
      </c>
      <c r="J46" s="37" t="n">
        <f aca="false">IF(H46=0,0,I46/ABS(H46))</f>
        <v>-0.43540223103069</v>
      </c>
      <c r="L46" s="28" t="n">
        <f aca="false">L38+L44</f>
        <v>82000</v>
      </c>
      <c r="M46" s="37" t="n">
        <f aca="false">IF(L46=0,0,G46/L46)</f>
        <v>1.36532134146342</v>
      </c>
      <c r="N46" s="35"/>
    </row>
    <row r="48" customFormat="false" ht="15" hidden="false" customHeight="false" outlineLevel="0" collapsed="false">
      <c r="A48" s="4" t="s">
        <v>119</v>
      </c>
    </row>
  </sheetData>
  <mergeCells count="3">
    <mergeCell ref="B5:E5"/>
    <mergeCell ref="G5:J5"/>
    <mergeCell ref="L5:M5"/>
  </mergeCells>
  <conditionalFormatting sqref="D7:D46">
    <cfRule type="cellIs" priority="2" operator="lessThan" aboveAverage="0" equalAverage="0" bottom="0" percent="0" rank="0" text="" dxfId="1">
      <formula>-0.5</formula>
    </cfRule>
  </conditionalFormatting>
  <conditionalFormatting sqref="I7:I46">
    <cfRule type="cellIs" priority="3" operator="lessThan" aboveAverage="0" equalAverage="0" bottom="0" percent="0" rank="0" text="" dxfId="1">
      <formula>-0.5</formula>
    </cfRule>
  </conditionalFormatting>
  <conditionalFormatting sqref="A7:N46">
    <cfRule type="expression" priority="4" aboveAverage="0" equalAverage="0" bottom="0" percent="0" rank="0" text="" dxfId="2">
      <formula>$N7="Explain"</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3" min="2" style="1" width="12"/>
    <col collapsed="false" customWidth="true" hidden="false" outlineLevel="0" max="4" min="4" style="1" width="13"/>
    <col collapsed="false" customWidth="true" hidden="false" outlineLevel="0" max="5" min="5" style="1" width="8"/>
    <col collapsed="false" customWidth="true" hidden="false" outlineLevel="0" max="6" min="6" style="1" width="9"/>
    <col collapsed="false" customWidth="true" hidden="false" outlineLevel="0" max="7" min="7" style="1" width="80"/>
    <col collapsed="false" customWidth="true" hidden="false" outlineLevel="0" max="8" min="8" style="1" width="12"/>
  </cols>
  <sheetData>
    <row r="1" customFormat="false" ht="18.55" hidden="false" customHeight="false" outlineLevel="0" collapsed="false">
      <c r="A1" s="20" t="s">
        <v>120</v>
      </c>
    </row>
    <row r="2" customFormat="false" ht="15" hidden="false" customHeight="false" outlineLevel="0" collapsed="false">
      <c r="A2" s="3" t="str">
        <f aca="false">"Year-to-date variances against the board-approved budget through "&amp;TEXT(RptDate,"mmmm yyyy")</f>
        <v>Year-to-date variances against the board-approved budget through March 2026</v>
      </c>
    </row>
    <row r="3" customFormat="false" ht="15" hidden="false" customHeight="false" outlineLevel="0" collapsed="false">
      <c r="A3" s="4" t="s">
        <v>1</v>
      </c>
    </row>
    <row r="5" customFormat="false" ht="31.5" hidden="false" customHeight="true" outlineLevel="0" collapsed="false">
      <c r="A5" s="16" t="s">
        <v>121</v>
      </c>
      <c r="B5" s="17" t="s">
        <v>122</v>
      </c>
      <c r="C5" s="17" t="s">
        <v>123</v>
      </c>
      <c r="D5" s="17" t="s">
        <v>82</v>
      </c>
      <c r="E5" s="17" t="s">
        <v>83</v>
      </c>
      <c r="F5" s="17" t="s">
        <v>124</v>
      </c>
      <c r="G5" s="17" t="s">
        <v>125</v>
      </c>
      <c r="H5" s="17" t="s">
        <v>126</v>
      </c>
    </row>
    <row r="6" customFormat="false" ht="64.5" hidden="false" customHeight="true" outlineLevel="0" collapsed="false">
      <c r="A6" s="6" t="s">
        <v>34</v>
      </c>
      <c r="B6" s="38" t="n">
        <f aca="false">'Budget to Actual'!G8</f>
        <v>558654.18</v>
      </c>
      <c r="C6" s="38" t="n">
        <f aca="false">'Budget to Actual'!H8</f>
        <v>512000</v>
      </c>
      <c r="D6" s="38" t="n">
        <f aca="false">'Budget to Actual'!I8</f>
        <v>46654.1800000001</v>
      </c>
      <c r="E6" s="39" t="n">
        <f aca="false">'Budget to Actual'!J8</f>
        <v>0.0911214453125001</v>
      </c>
      <c r="F6" s="40" t="str">
        <f aca="false">'Budget to Actual'!N8</f>
        <v>Explain</v>
      </c>
      <c r="G6" s="41" t="s">
        <v>127</v>
      </c>
      <c r="H6" s="42" t="str">
        <f aca="false">IF(AND(F6="Explain",G6=""),"Needs note",IF(F6="Explain","Explained",""))</f>
        <v>Explained</v>
      </c>
    </row>
    <row r="7" customFormat="false" ht="15" hidden="false" customHeight="false" outlineLevel="0" collapsed="false">
      <c r="A7" s="6" t="s">
        <v>35</v>
      </c>
      <c r="B7" s="38" t="n">
        <f aca="false">'Budget to Actual'!G9</f>
        <v>173308.49</v>
      </c>
      <c r="C7" s="38" t="n">
        <f aca="false">'Budget to Actual'!H9</f>
        <v>172000</v>
      </c>
      <c r="D7" s="38" t="n">
        <f aca="false">'Budget to Actual'!I9</f>
        <v>1308.48999999999</v>
      </c>
      <c r="E7" s="39" t="n">
        <f aca="false">'Budget to Actual'!J9</f>
        <v>0.00760749999999995</v>
      </c>
      <c r="F7" s="40" t="str">
        <f aca="false">'Budget to Actual'!N9</f>
        <v/>
      </c>
      <c r="G7" s="41"/>
      <c r="H7" s="42" t="str">
        <f aca="false">IF(AND(F7="Explain",G7=""),"Needs note",IF(F7="Explain","Explained",""))</f>
        <v/>
      </c>
    </row>
    <row r="8" customFormat="false" ht="15" hidden="false" customHeight="false" outlineLevel="0" collapsed="false">
      <c r="A8" s="6" t="s">
        <v>36</v>
      </c>
      <c r="B8" s="38" t="n">
        <f aca="false">'Budget to Actual'!G10</f>
        <v>193885.15</v>
      </c>
      <c r="C8" s="38" t="n">
        <f aca="false">'Budget to Actual'!H10</f>
        <v>195000</v>
      </c>
      <c r="D8" s="38" t="n">
        <f aca="false">'Budget to Actual'!I10</f>
        <v>-1114.85000000001</v>
      </c>
      <c r="E8" s="39" t="n">
        <f aca="false">'Budget to Actual'!J10</f>
        <v>-0.00571717948717952</v>
      </c>
      <c r="F8" s="40" t="str">
        <f aca="false">'Budget to Actual'!N10</f>
        <v/>
      </c>
      <c r="G8" s="41"/>
      <c r="H8" s="42" t="str">
        <f aca="false">IF(AND(F8="Explain",G8=""),"Needs note",IF(F8="Explain","Explained",""))</f>
        <v/>
      </c>
    </row>
    <row r="9" customFormat="false" ht="15" hidden="false" customHeight="false" outlineLevel="0" collapsed="false">
      <c r="A9" s="6" t="s">
        <v>88</v>
      </c>
      <c r="B9" s="38" t="n">
        <f aca="false">'Budget to Actual'!G11</f>
        <v>906299.79</v>
      </c>
      <c r="C9" s="38" t="n">
        <f aca="false">'Budget to Actual'!H11</f>
        <v>908603</v>
      </c>
      <c r="D9" s="38" t="n">
        <f aca="false">'Budget to Actual'!I11</f>
        <v>-2303.20999999996</v>
      </c>
      <c r="E9" s="39" t="n">
        <f aca="false">'Budget to Actual'!J11</f>
        <v>-0.00253489147625527</v>
      </c>
      <c r="F9" s="40" t="str">
        <f aca="false">'Budget to Actual'!N11</f>
        <v/>
      </c>
      <c r="G9" s="41"/>
      <c r="H9" s="42" t="str">
        <f aca="false">IF(AND(F9="Explain",G9=""),"Needs note",IF(F9="Explain","Explained",""))</f>
        <v/>
      </c>
    </row>
    <row r="10" customFormat="false" ht="64.5" hidden="false" customHeight="true" outlineLevel="0" collapsed="false">
      <c r="A10" s="6" t="s">
        <v>89</v>
      </c>
      <c r="B10" s="38" t="n">
        <f aca="false">'Budget to Actual'!G12</f>
        <v>352999.56</v>
      </c>
      <c r="C10" s="38" t="n">
        <f aca="false">'Budget to Actual'!H12</f>
        <v>389997</v>
      </c>
      <c r="D10" s="38" t="n">
        <f aca="false">'Budget to Actual'!I12</f>
        <v>-36997.44</v>
      </c>
      <c r="E10" s="39" t="n">
        <f aca="false">'Budget to Actual'!J12</f>
        <v>-0.0948659605073885</v>
      </c>
      <c r="F10" s="40" t="str">
        <f aca="false">'Budget to Actual'!N12</f>
        <v>Explain</v>
      </c>
      <c r="G10" s="41" t="s">
        <v>128</v>
      </c>
      <c r="H10" s="42" t="str">
        <f aca="false">IF(AND(F10="Explain",G10=""),"Needs note",IF(F10="Explain","Explained",""))</f>
        <v>Explained</v>
      </c>
    </row>
    <row r="11" customFormat="false" ht="15" hidden="false" customHeight="false" outlineLevel="0" collapsed="false">
      <c r="A11" s="6" t="s">
        <v>90</v>
      </c>
      <c r="B11" s="38" t="n">
        <f aca="false">'Budget to Actual'!G13</f>
        <v>306656.77</v>
      </c>
      <c r="C11" s="38" t="n">
        <f aca="false">'Budget to Actual'!H13</f>
        <v>307503</v>
      </c>
      <c r="D11" s="38" t="n">
        <f aca="false">'Budget to Actual'!I13</f>
        <v>-846.229999999981</v>
      </c>
      <c r="E11" s="39" t="n">
        <f aca="false">'Budget to Actual'!J13</f>
        <v>-0.00275194063147345</v>
      </c>
      <c r="F11" s="40" t="str">
        <f aca="false">'Budget to Actual'!N13</f>
        <v/>
      </c>
      <c r="G11" s="41"/>
      <c r="H11" s="42" t="str">
        <f aca="false">IF(AND(F11="Explain",G11=""),"Needs note",IF(F11="Explain","Explained",""))</f>
        <v/>
      </c>
    </row>
    <row r="12" customFormat="false" ht="39" hidden="false" customHeight="true" outlineLevel="0" collapsed="false">
      <c r="A12" s="6" t="s">
        <v>38</v>
      </c>
      <c r="B12" s="38" t="n">
        <f aca="false">'Budget to Actual'!G14</f>
        <v>229037.36</v>
      </c>
      <c r="C12" s="38" t="n">
        <f aca="false">'Budget to Actual'!H14</f>
        <v>261397</v>
      </c>
      <c r="D12" s="38" t="n">
        <f aca="false">'Budget to Actual'!I14</f>
        <v>-32359.64</v>
      </c>
      <c r="E12" s="39" t="n">
        <f aca="false">'Budget to Actual'!J14</f>
        <v>-0.123794993821658</v>
      </c>
      <c r="F12" s="40" t="str">
        <f aca="false">'Budget to Actual'!N14</f>
        <v>Explain</v>
      </c>
      <c r="G12" s="41" t="s">
        <v>129</v>
      </c>
      <c r="H12" s="42" t="str">
        <f aca="false">IF(AND(F12="Explain",G12=""),"Needs note",IF(F12="Explain","Explained",""))</f>
        <v>Explained</v>
      </c>
    </row>
    <row r="13" customFormat="false" ht="64.5" hidden="false" customHeight="true" outlineLevel="0" collapsed="false">
      <c r="A13" s="6" t="s">
        <v>91</v>
      </c>
      <c r="B13" s="38" t="n">
        <f aca="false">'Budget to Actual'!G15</f>
        <v>268400</v>
      </c>
      <c r="C13" s="38" t="n">
        <f aca="false">'Budget to Actual'!H15</f>
        <v>300000</v>
      </c>
      <c r="D13" s="38" t="n">
        <f aca="false">'Budget to Actual'!I15</f>
        <v>-31600</v>
      </c>
      <c r="E13" s="39" t="n">
        <f aca="false">'Budget to Actual'!J15</f>
        <v>-0.105333333333333</v>
      </c>
      <c r="F13" s="40" t="str">
        <f aca="false">'Budget to Actual'!N15</f>
        <v>Explain</v>
      </c>
      <c r="G13" s="41" t="s">
        <v>130</v>
      </c>
      <c r="H13" s="42" t="str">
        <f aca="false">IF(AND(F13="Explain",G13=""),"Needs note",IF(F13="Explain","Explained",""))</f>
        <v>Explained</v>
      </c>
    </row>
    <row r="14" customFormat="false" ht="15" hidden="false" customHeight="false" outlineLevel="0" collapsed="false">
      <c r="A14" s="6" t="s">
        <v>92</v>
      </c>
      <c r="B14" s="38" t="n">
        <f aca="false">'Budget to Actual'!G16</f>
        <v>-86150</v>
      </c>
      <c r="C14" s="38" t="n">
        <f aca="false">'Budget to Actual'!H16</f>
        <v>-80000</v>
      </c>
      <c r="D14" s="38" t="n">
        <f aca="false">'Budget to Actual'!I16</f>
        <v>-6150</v>
      </c>
      <c r="E14" s="39" t="n">
        <f aca="false">'Budget to Actual'!J16</f>
        <v>-0.076875</v>
      </c>
      <c r="F14" s="40" t="str">
        <f aca="false">'Budget to Actual'!N16</f>
        <v/>
      </c>
      <c r="G14" s="41"/>
      <c r="H14" s="42" t="str">
        <f aca="false">IF(AND(F14="Explain",G14=""),"Needs note",IF(F14="Explain","Explained",""))</f>
        <v/>
      </c>
    </row>
    <row r="15" customFormat="false" ht="15" hidden="false" customHeight="false" outlineLevel="0" collapsed="false">
      <c r="A15" s="6" t="s">
        <v>93</v>
      </c>
      <c r="B15" s="38" t="n">
        <f aca="false">'Budget to Actual'!G17</f>
        <v>30109.63</v>
      </c>
      <c r="C15" s="38" t="n">
        <f aca="false">'Budget to Actual'!H17</f>
        <v>29997</v>
      </c>
      <c r="D15" s="38" t="n">
        <f aca="false">'Budget to Actual'!I17</f>
        <v>112.630000000001</v>
      </c>
      <c r="E15" s="39" t="n">
        <f aca="false">'Budget to Actual'!J17</f>
        <v>0.00375470880421379</v>
      </c>
      <c r="F15" s="40" t="str">
        <f aca="false">'Budget to Actual'!N17</f>
        <v/>
      </c>
      <c r="G15" s="41"/>
      <c r="H15" s="42" t="str">
        <f aca="false">IF(AND(F15="Explain",G15=""),"Needs note",IF(F15="Explain","Explained",""))</f>
        <v/>
      </c>
    </row>
    <row r="16" customFormat="false" ht="51.75" hidden="false" customHeight="true" outlineLevel="0" collapsed="false">
      <c r="A16" s="6" t="s">
        <v>94</v>
      </c>
      <c r="B16" s="38" t="n">
        <f aca="false">'Budget to Actual'!G18</f>
        <v>291750</v>
      </c>
      <c r="C16" s="38" t="n">
        <f aca="false">'Budget to Actual'!H18</f>
        <v>315000</v>
      </c>
      <c r="D16" s="38" t="n">
        <f aca="false">'Budget to Actual'!I18</f>
        <v>-23250</v>
      </c>
      <c r="E16" s="39" t="n">
        <f aca="false">'Budget to Actual'!J18</f>
        <v>-0.0738095238095238</v>
      </c>
      <c r="F16" s="40" t="str">
        <f aca="false">'Budget to Actual'!N18</f>
        <v/>
      </c>
      <c r="G16" s="41" t="s">
        <v>131</v>
      </c>
      <c r="H16" s="42" t="str">
        <f aca="false">IF(AND(F16="Explain",G16=""),"Needs note",IF(F16="Explain","Explained",""))</f>
        <v/>
      </c>
    </row>
    <row r="17" customFormat="false" ht="64.5" hidden="false" customHeight="true" outlineLevel="0" collapsed="false">
      <c r="A17" s="6" t="s">
        <v>97</v>
      </c>
      <c r="B17" s="38" t="n">
        <f aca="false">'Budget to Actual'!G22</f>
        <v>1597717.01</v>
      </c>
      <c r="C17" s="38" t="n">
        <f aca="false">'Budget to Actual'!H22</f>
        <v>1635003</v>
      </c>
      <c r="D17" s="38" t="n">
        <f aca="false">'Budget to Actual'!I22</f>
        <v>37285.99</v>
      </c>
      <c r="E17" s="39" t="n">
        <f aca="false">'Budget to Actual'!J22</f>
        <v>0.0228048450064006</v>
      </c>
      <c r="F17" s="40" t="str">
        <f aca="false">'Budget to Actual'!N22</f>
        <v>Explain</v>
      </c>
      <c r="G17" s="41" t="s">
        <v>132</v>
      </c>
      <c r="H17" s="42" t="str">
        <f aca="false">IF(AND(F17="Explain",G17=""),"Needs note",IF(F17="Explain","Explained",""))</f>
        <v>Explained</v>
      </c>
    </row>
    <row r="18" customFormat="false" ht="39" hidden="false" customHeight="true" outlineLevel="0" collapsed="false">
      <c r="A18" s="6" t="s">
        <v>98</v>
      </c>
      <c r="B18" s="38" t="n">
        <f aca="false">'Budget to Actual'!G23</f>
        <v>403002.35</v>
      </c>
      <c r="C18" s="38" t="n">
        <f aca="false">'Budget to Actual'!H23</f>
        <v>398997</v>
      </c>
      <c r="D18" s="38" t="n">
        <f aca="false">'Budget to Actual'!I23</f>
        <v>-4005.34999999998</v>
      </c>
      <c r="E18" s="39" t="n">
        <f aca="false">'Budget to Actual'!J23</f>
        <v>-0.0100385466557392</v>
      </c>
      <c r="F18" s="40" t="str">
        <f aca="false">'Budget to Actual'!N23</f>
        <v/>
      </c>
      <c r="G18" s="41" t="s">
        <v>133</v>
      </c>
      <c r="H18" s="42" t="str">
        <f aca="false">IF(AND(F18="Explain",G18=""),"Needs note",IF(F18="Explain","Explained",""))</f>
        <v/>
      </c>
    </row>
    <row r="19" customFormat="false" ht="51.75" hidden="false" customHeight="true" outlineLevel="0" collapsed="false">
      <c r="A19" s="6" t="s">
        <v>99</v>
      </c>
      <c r="B19" s="38" t="n">
        <f aca="false">'Budget to Actual'!G24</f>
        <v>127583.95</v>
      </c>
      <c r="C19" s="38" t="n">
        <f aca="false">'Budget to Actual'!H24</f>
        <v>107720</v>
      </c>
      <c r="D19" s="38" t="n">
        <f aca="false">'Budget to Actual'!I24</f>
        <v>-19863.95</v>
      </c>
      <c r="E19" s="39" t="n">
        <f aca="false">'Budget to Actual'!J24</f>
        <v>-0.184403546230969</v>
      </c>
      <c r="F19" s="40" t="str">
        <f aca="false">'Budget to Actual'!N24</f>
        <v>Explain</v>
      </c>
      <c r="G19" s="41" t="s">
        <v>134</v>
      </c>
      <c r="H19" s="42" t="str">
        <f aca="false">IF(AND(F19="Explain",G19=""),"Needs note",IF(F19="Explain","Explained",""))</f>
        <v>Explained</v>
      </c>
    </row>
    <row r="20" customFormat="false" ht="15" hidden="false" customHeight="false" outlineLevel="0" collapsed="false">
      <c r="A20" s="6" t="s">
        <v>100</v>
      </c>
      <c r="B20" s="38" t="n">
        <f aca="false">'Budget to Actual'!G25</f>
        <v>442893.98</v>
      </c>
      <c r="C20" s="38" t="n">
        <f aca="false">'Budget to Actual'!H25</f>
        <v>430550</v>
      </c>
      <c r="D20" s="38" t="n">
        <f aca="false">'Budget to Actual'!I25</f>
        <v>-12343.98</v>
      </c>
      <c r="E20" s="39" t="n">
        <f aca="false">'Budget to Actual'!J25</f>
        <v>-0.0286702589710836</v>
      </c>
      <c r="F20" s="40" t="str">
        <f aca="false">'Budget to Actual'!N25</f>
        <v/>
      </c>
      <c r="G20" s="41"/>
      <c r="H20" s="42" t="str">
        <f aca="false">IF(AND(F20="Explain",G20=""),"Needs note",IF(F20="Explain","Explained",""))</f>
        <v/>
      </c>
    </row>
    <row r="21" customFormat="false" ht="64.5" hidden="false" customHeight="true" outlineLevel="0" collapsed="false">
      <c r="A21" s="6" t="s">
        <v>101</v>
      </c>
      <c r="B21" s="38" t="n">
        <f aca="false">'Budget to Actual'!G26</f>
        <v>226026.33</v>
      </c>
      <c r="C21" s="38" t="n">
        <f aca="false">'Budget to Actual'!H26</f>
        <v>204003</v>
      </c>
      <c r="D21" s="38" t="n">
        <f aca="false">'Budget to Actual'!I26</f>
        <v>-22023.33</v>
      </c>
      <c r="E21" s="39" t="n">
        <f aca="false">'Budget to Actual'!J26</f>
        <v>-0.107955912413053</v>
      </c>
      <c r="F21" s="40" t="str">
        <f aca="false">'Budget to Actual'!N26</f>
        <v>Explain</v>
      </c>
      <c r="G21" s="41" t="s">
        <v>135</v>
      </c>
      <c r="H21" s="42" t="str">
        <f aca="false">IF(AND(F21="Explain",G21=""),"Needs note",IF(F21="Explain","Explained",""))</f>
        <v>Explained</v>
      </c>
    </row>
    <row r="22" customFormat="false" ht="15" hidden="false" customHeight="false" outlineLevel="0" collapsed="false">
      <c r="A22" s="6" t="s">
        <v>102</v>
      </c>
      <c r="B22" s="38" t="n">
        <f aca="false">'Budget to Actual'!G27</f>
        <v>125879.13</v>
      </c>
      <c r="C22" s="38" t="n">
        <f aca="false">'Budget to Actual'!H27</f>
        <v>126000</v>
      </c>
      <c r="D22" s="38" t="n">
        <f aca="false">'Budget to Actual'!I27</f>
        <v>120.869999999995</v>
      </c>
      <c r="E22" s="39" t="n">
        <f aca="false">'Budget to Actual'!J27</f>
        <v>0.000959285714285677</v>
      </c>
      <c r="F22" s="40" t="str">
        <f aca="false">'Budget to Actual'!N27</f>
        <v/>
      </c>
      <c r="G22" s="41"/>
      <c r="H22" s="42" t="str">
        <f aca="false">IF(AND(F22="Explain",G22=""),"Needs note",IF(F22="Explain","Explained",""))</f>
        <v/>
      </c>
    </row>
    <row r="23" customFormat="false" ht="15" hidden="false" customHeight="false" outlineLevel="0" collapsed="false">
      <c r="A23" s="6" t="s">
        <v>103</v>
      </c>
      <c r="B23" s="38" t="n">
        <f aca="false">'Budget to Actual'!G28</f>
        <v>62980.49</v>
      </c>
      <c r="C23" s="38" t="n">
        <f aca="false">'Budget to Actual'!H28</f>
        <v>63000</v>
      </c>
      <c r="D23" s="38" t="n">
        <f aca="false">'Budget to Actual'!I28</f>
        <v>19.510000000002</v>
      </c>
      <c r="E23" s="39" t="n">
        <f aca="false">'Budget to Actual'!J28</f>
        <v>0.000309682539682572</v>
      </c>
      <c r="F23" s="40" t="str">
        <f aca="false">'Budget to Actual'!N28</f>
        <v/>
      </c>
      <c r="G23" s="41"/>
      <c r="H23" s="42" t="str">
        <f aca="false">IF(AND(F23="Explain",G23=""),"Needs note",IF(F23="Explain","Explained",""))</f>
        <v/>
      </c>
    </row>
    <row r="24" customFormat="false" ht="15" hidden="false" customHeight="false" outlineLevel="0" collapsed="false">
      <c r="A24" s="6" t="s">
        <v>104</v>
      </c>
      <c r="B24" s="38" t="n">
        <f aca="false">'Budget to Actual'!G29</f>
        <v>43541.35</v>
      </c>
      <c r="C24" s="38" t="n">
        <f aca="false">'Budget to Actual'!H29</f>
        <v>43497</v>
      </c>
      <c r="D24" s="38" t="n">
        <f aca="false">'Budget to Actual'!I29</f>
        <v>-44.3499999999985</v>
      </c>
      <c r="E24" s="39" t="n">
        <f aca="false">'Budget to Actual'!J29</f>
        <v>-0.00101961054785384</v>
      </c>
      <c r="F24" s="40" t="str">
        <f aca="false">'Budget to Actual'!N29</f>
        <v/>
      </c>
      <c r="G24" s="41"/>
      <c r="H24" s="42" t="str">
        <f aca="false">IF(AND(F24="Explain",G24=""),"Needs note",IF(F24="Explain","Explained",""))</f>
        <v/>
      </c>
    </row>
    <row r="25" customFormat="false" ht="15" hidden="false" customHeight="false" outlineLevel="0" collapsed="false">
      <c r="A25" s="6" t="s">
        <v>105</v>
      </c>
      <c r="B25" s="38" t="n">
        <f aca="false">'Budget to Actual'!G30</f>
        <v>53809.32</v>
      </c>
      <c r="C25" s="38" t="n">
        <f aca="false">'Budget to Actual'!H30</f>
        <v>54000</v>
      </c>
      <c r="D25" s="38" t="n">
        <f aca="false">'Budget to Actual'!I30</f>
        <v>190.68</v>
      </c>
      <c r="E25" s="39" t="n">
        <f aca="false">'Budget to Actual'!J30</f>
        <v>0.00353111111111112</v>
      </c>
      <c r="F25" s="40" t="str">
        <f aca="false">'Budget to Actual'!N30</f>
        <v/>
      </c>
      <c r="G25" s="41"/>
      <c r="H25" s="42" t="str">
        <f aca="false">IF(AND(F25="Explain",G25=""),"Needs note",IF(F25="Explain","Explained",""))</f>
        <v/>
      </c>
    </row>
    <row r="26" customFormat="false" ht="15" hidden="false" customHeight="false" outlineLevel="0" collapsed="false">
      <c r="A26" s="6" t="s">
        <v>106</v>
      </c>
      <c r="B26" s="38" t="n">
        <f aca="false">'Budget to Actual'!G31</f>
        <v>34853.39</v>
      </c>
      <c r="C26" s="38" t="n">
        <f aca="false">'Budget to Actual'!H31</f>
        <v>34180</v>
      </c>
      <c r="D26" s="38" t="n">
        <f aca="false">'Budget to Actual'!I31</f>
        <v>-673.389999999999</v>
      </c>
      <c r="E26" s="39" t="n">
        <f aca="false">'Budget to Actual'!J31</f>
        <v>-0.0197012873025161</v>
      </c>
      <c r="F26" s="40" t="str">
        <f aca="false">'Budget to Actual'!N31</f>
        <v/>
      </c>
      <c r="G26" s="41"/>
      <c r="H26" s="42" t="str">
        <f aca="false">IF(AND(F26="Explain",G26=""),"Needs note",IF(F26="Explain","Explained",""))</f>
        <v/>
      </c>
    </row>
    <row r="27" customFormat="false" ht="15" hidden="false" customHeight="false" outlineLevel="0" collapsed="false">
      <c r="A27" s="6" t="s">
        <v>107</v>
      </c>
      <c r="B27" s="38" t="n">
        <f aca="false">'Budget to Actual'!G32</f>
        <v>13706.02</v>
      </c>
      <c r="C27" s="38" t="n">
        <f aca="false">'Budget to Actual'!H32</f>
        <v>13500</v>
      </c>
      <c r="D27" s="38" t="n">
        <f aca="false">'Budget to Actual'!I32</f>
        <v>-206.02</v>
      </c>
      <c r="E27" s="39" t="n">
        <f aca="false">'Budget to Actual'!J32</f>
        <v>-0.0152607407407408</v>
      </c>
      <c r="F27" s="40" t="str">
        <f aca="false">'Budget to Actual'!N32</f>
        <v/>
      </c>
      <c r="G27" s="41"/>
      <c r="H27" s="42" t="str">
        <f aca="false">IF(AND(F27="Explain",G27=""),"Needs note",IF(F27="Explain","Explained",""))</f>
        <v/>
      </c>
    </row>
    <row r="28" customFormat="false" ht="15" hidden="false" customHeight="false" outlineLevel="0" collapsed="false">
      <c r="A28" s="6" t="s">
        <v>108</v>
      </c>
      <c r="B28" s="38" t="n">
        <f aca="false">'Budget to Actual'!G33</f>
        <v>23400</v>
      </c>
      <c r="C28" s="38" t="n">
        <f aca="false">'Budget to Actual'!H33</f>
        <v>23247</v>
      </c>
      <c r="D28" s="38" t="n">
        <f aca="false">'Budget to Actual'!I33</f>
        <v>-153</v>
      </c>
      <c r="E28" s="39" t="n">
        <f aca="false">'Budget to Actual'!J33</f>
        <v>-0.00658149438637244</v>
      </c>
      <c r="F28" s="40" t="str">
        <f aca="false">'Budget to Actual'!N33</f>
        <v/>
      </c>
      <c r="G28" s="41"/>
      <c r="H28" s="42" t="str">
        <f aca="false">IF(AND(F28="Explain",G28=""),"Needs note",IF(F28="Explain","Explained",""))</f>
        <v/>
      </c>
    </row>
    <row r="29" customFormat="false" ht="15" hidden="false" customHeight="false" outlineLevel="0" collapsed="false">
      <c r="A29" s="6" t="s">
        <v>109</v>
      </c>
      <c r="B29" s="38" t="n">
        <f aca="false">'Budget to Actual'!G34</f>
        <v>40500</v>
      </c>
      <c r="C29" s="38" t="n">
        <f aca="false">'Budget to Actual'!H34</f>
        <v>40500</v>
      </c>
      <c r="D29" s="38" t="n">
        <f aca="false">'Budget to Actual'!I34</f>
        <v>0</v>
      </c>
      <c r="E29" s="39" t="n">
        <f aca="false">'Budget to Actual'!J34</f>
        <v>0</v>
      </c>
      <c r="F29" s="40" t="str">
        <f aca="false">'Budget to Actual'!N34</f>
        <v/>
      </c>
      <c r="G29" s="41"/>
      <c r="H29" s="42" t="str">
        <f aca="false">IF(AND(F29="Explain",G29=""),"Needs note",IF(F29="Explain","Explained",""))</f>
        <v/>
      </c>
    </row>
    <row r="30" customFormat="false" ht="15" hidden="false" customHeight="false" outlineLevel="0" collapsed="false">
      <c r="A30" s="6" t="s">
        <v>110</v>
      </c>
      <c r="B30" s="38" t="n">
        <f aca="false">'Budget to Actual'!G35</f>
        <v>19202.61</v>
      </c>
      <c r="C30" s="38" t="n">
        <f aca="false">'Budget to Actual'!H35</f>
        <v>19503</v>
      </c>
      <c r="D30" s="38" t="n">
        <f aca="false">'Budget to Actual'!I35</f>
        <v>300.389999999999</v>
      </c>
      <c r="E30" s="39" t="n">
        <f aca="false">'Budget to Actual'!J35</f>
        <v>0.0154022458083371</v>
      </c>
      <c r="F30" s="40" t="str">
        <f aca="false">'Budget to Actual'!N35</f>
        <v/>
      </c>
      <c r="G30" s="41"/>
      <c r="H30" s="42" t="str">
        <f aca="false">IF(AND(F30="Explain",G30=""),"Needs note",IF(F30="Explain","Explained",""))</f>
        <v/>
      </c>
    </row>
    <row r="31" customFormat="false" ht="15" hidden="false" customHeight="false" outlineLevel="0" collapsed="false">
      <c r="A31" s="6" t="s">
        <v>114</v>
      </c>
      <c r="B31" s="38" t="n">
        <f aca="false">'Budget to Actual'!G41</f>
        <v>374800</v>
      </c>
      <c r="C31" s="38" t="n">
        <f aca="false">'Budget to Actual'!H41</f>
        <v>379000</v>
      </c>
      <c r="D31" s="38" t="n">
        <f aca="false">'Budget to Actual'!I41</f>
        <v>-4200</v>
      </c>
      <c r="E31" s="39" t="n">
        <f aca="false">'Budget to Actual'!J41</f>
        <v>-0.0110817941952507</v>
      </c>
      <c r="F31" s="40" t="str">
        <f aca="false">'Budget to Actual'!N41</f>
        <v/>
      </c>
      <c r="G31" s="41"/>
      <c r="H31" s="42" t="str">
        <f aca="false">IF(AND(F31="Explain",G31=""),"Needs note",IF(F31="Explain","Explained",""))</f>
        <v/>
      </c>
    </row>
    <row r="32" customFormat="false" ht="15" hidden="false" customHeight="false" outlineLevel="0" collapsed="false">
      <c r="A32" s="6" t="s">
        <v>115</v>
      </c>
      <c r="B32" s="38" t="n">
        <f aca="false">'Budget to Actual'!G42</f>
        <v>19051.35</v>
      </c>
      <c r="C32" s="38" t="n">
        <f aca="false">'Budget to Actual'!H42</f>
        <v>16497</v>
      </c>
      <c r="D32" s="38" t="n">
        <f aca="false">'Budget to Actual'!I42</f>
        <v>2554.35</v>
      </c>
      <c r="E32" s="39" t="n">
        <f aca="false">'Budget to Actual'!J42</f>
        <v>0.154837243135115</v>
      </c>
      <c r="F32" s="40" t="str">
        <f aca="false">'Budget to Actual'!N42</f>
        <v/>
      </c>
      <c r="G32" s="41"/>
      <c r="H32" s="42" t="str">
        <f aca="false">IF(AND(F32="Explain",G32=""),"Needs note",IF(F32="Explain","Explained",""))</f>
        <v/>
      </c>
    </row>
    <row r="33" customFormat="false" ht="15" hidden="false" customHeight="false" outlineLevel="0" collapsed="false">
      <c r="A33" s="6" t="s">
        <v>116</v>
      </c>
      <c r="B33" s="38" t="n">
        <f aca="false">'Budget to Actual'!G43</f>
        <v>-291750</v>
      </c>
      <c r="C33" s="38" t="n">
        <f aca="false">'Budget to Actual'!H43</f>
        <v>-315000</v>
      </c>
      <c r="D33" s="38" t="n">
        <f aca="false">'Budget to Actual'!I43</f>
        <v>23250</v>
      </c>
      <c r="E33" s="39" t="n">
        <f aca="false">'Budget to Actual'!J43</f>
        <v>0.0738095238095238</v>
      </c>
      <c r="F33" s="40" t="str">
        <f aca="false">'Budget to Actual'!N43</f>
        <v/>
      </c>
      <c r="G33" s="41"/>
      <c r="H33" s="42" t="str">
        <f aca="false">IF(AND(F33="Explain",G33=""),"Needs note",IF(F33="Explain","Explained",""))</f>
        <v/>
      </c>
    </row>
  </sheetData>
  <conditionalFormatting sqref="H6:H33">
    <cfRule type="expression" priority="2" aboveAverage="0" equalAverage="0" bottom="0" percent="0" rank="0" text="" dxfId="0">
      <formula>H6="Needs note"</formula>
    </cfRule>
    <cfRule type="expression" priority="3" aboveAverage="0" equalAverage="0" bottom="0" percent="0" rank="0" text="" dxfId="3">
      <formula>H6="Explained"</formula>
    </cfRule>
  </conditionalFormatting>
  <conditionalFormatting sqref="D6:D33">
    <cfRule type="cellIs" priority="4" operator="lessThan" aboveAverage="0" equalAverage="0" bottom="0" percent="0" rank="0" text="" dxfId="1">
      <formula>-0.5</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9" min="2" style="1" width="14"/>
  </cols>
  <sheetData>
    <row r="1" customFormat="false" ht="18.55" hidden="false" customHeight="false" outlineLevel="0" collapsed="false">
      <c r="A1" s="20" t="s">
        <v>136</v>
      </c>
    </row>
    <row r="2" customFormat="false" ht="15" hidden="false" customHeight="false" outlineLevel="0" collapsed="false">
      <c r="A2" s="3" t="str">
        <f aca="false">"Expenses by nature and function for the fiscal year to date ended "&amp;TEXT(RptDate,"mmmm d, yyyy")</f>
        <v>Expenses by nature and function for the fiscal year to date ended March 31, 2026</v>
      </c>
    </row>
    <row r="3" customFormat="false" ht="15" hidden="false" customHeight="false" outlineLevel="0" collapsed="false">
      <c r="A3" s="4" t="s">
        <v>1</v>
      </c>
    </row>
    <row r="5" customFormat="false" ht="15" hidden="false" customHeight="false" outlineLevel="0" collapsed="false">
      <c r="B5" s="33" t="s">
        <v>137</v>
      </c>
      <c r="C5" s="33"/>
      <c r="D5" s="33"/>
      <c r="E5" s="33"/>
      <c r="F5" s="33" t="s">
        <v>138</v>
      </c>
      <c r="G5" s="33"/>
      <c r="H5" s="33"/>
    </row>
    <row r="6" customFormat="false" ht="42" hidden="false" customHeight="true" outlineLevel="0" collapsed="false">
      <c r="A6" s="16"/>
      <c r="B6" s="17" t="s">
        <v>139</v>
      </c>
      <c r="C6" s="17" t="s">
        <v>140</v>
      </c>
      <c r="D6" s="17" t="s">
        <v>141</v>
      </c>
      <c r="E6" s="17" t="s">
        <v>142</v>
      </c>
      <c r="F6" s="17" t="s">
        <v>143</v>
      </c>
      <c r="G6" s="17" t="s">
        <v>144</v>
      </c>
      <c r="H6" s="17" t="s">
        <v>145</v>
      </c>
      <c r="I6" s="17" t="s">
        <v>111</v>
      </c>
    </row>
    <row r="7" customFormat="false" ht="15" hidden="false" customHeight="false" outlineLevel="0" collapsed="false">
      <c r="A7" s="43" t="s">
        <v>97</v>
      </c>
      <c r="B7" s="24" t="n">
        <f aca="false">SUMIFS('TB Current'!$F$7:$F$400,'TB Current'!$G$7:$G$400,$A7,'TB Current'!$C$7:$C$400,B$6)+SUMIFS('TB Current'!$F$7:$F$400,'TB Current'!$G$7:$G$400,$A7,'TB Current'!$C$7:$C$400,"Shared Costs")*INDEX(AllocPct,MATCH(B$6,AllocNames,0))</f>
        <v>575178.13</v>
      </c>
      <c r="C7" s="24" t="n">
        <f aca="false">SUMIFS('TB Current'!$F$7:$F$400,'TB Current'!$G$7:$G$400,$A7,'TB Current'!$C$7:$C$400,C$6)+SUMIFS('TB Current'!$F$7:$F$400,'TB Current'!$G$7:$G$400,$A7,'TB Current'!$C$7:$C$400,"Shared Costs")*INDEX(AllocPct,MATCH(C$6,AllocNames,0))</f>
        <v>399429.25</v>
      </c>
      <c r="D7" s="24" t="n">
        <f aca="false">SUMIFS('TB Current'!$F$7:$F$400,'TB Current'!$G$7:$G$400,$A7,'TB Current'!$C$7:$C$400,D$6)+SUMIFS('TB Current'!$F$7:$F$400,'TB Current'!$G$7:$G$400,$A7,'TB Current'!$C$7:$C$400,"Shared Costs")*INDEX(AllocPct,MATCH(D$6,AllocNames,0))</f>
        <v>335520.57</v>
      </c>
      <c r="E7" s="44" t="n">
        <f aca="false">SUM(B7:D7)</f>
        <v>1310127.95</v>
      </c>
      <c r="F7" s="24" t="n">
        <f aca="false">SUMIFS('TB Current'!$F$7:$F$400,'TB Current'!$G$7:$G$400,$A7,'TB Current'!$C$7:$C$400,F$6)+SUMIFS('TB Current'!$F$7:$F$400,'TB Current'!$G$7:$G$400,$A7,'TB Current'!$C$7:$C$400,"Shared Costs")*INDEX(AllocPct,MATCH(F$6,AllocNames,0))</f>
        <v>191726.04</v>
      </c>
      <c r="G7" s="24" t="n">
        <f aca="false">SUMIFS('TB Current'!$F$7:$F$400,'TB Current'!$G$7:$G$400,$A7,'TB Current'!$C$7:$C$400,G$6)+SUMIFS('TB Current'!$F$7:$F$400,'TB Current'!$G$7:$G$400,$A7,'TB Current'!$C$7:$C$400,"Shared Costs")*INDEX(AllocPct,MATCH(G$6,AllocNames,0))</f>
        <v>95863.02</v>
      </c>
      <c r="H7" s="44" t="n">
        <f aca="false">F7+G7</f>
        <v>287589.06</v>
      </c>
      <c r="I7" s="44" t="n">
        <f aca="false">E7+H7</f>
        <v>1597717.01</v>
      </c>
    </row>
    <row r="8" customFormat="false" ht="15" hidden="false" customHeight="false" outlineLevel="0" collapsed="false">
      <c r="A8" s="43" t="s">
        <v>98</v>
      </c>
      <c r="B8" s="26" t="n">
        <f aca="false">SUMIFS('TB Current'!$F$7:$F$400,'TB Current'!$G$7:$G$400,$A8,'TB Current'!$C$7:$C$400,B$6)+SUMIFS('TB Current'!$F$7:$F$400,'TB Current'!$G$7:$G$400,$A8,'TB Current'!$C$7:$C$400,"Shared Costs")*INDEX(AllocPct,MATCH(B$6,AllocNames,0))</f>
        <v>145080.84</v>
      </c>
      <c r="C8" s="26" t="n">
        <f aca="false">SUMIFS('TB Current'!$F$7:$F$400,'TB Current'!$G$7:$G$400,$A8,'TB Current'!$C$7:$C$400,C$6)+SUMIFS('TB Current'!$F$7:$F$400,'TB Current'!$G$7:$G$400,$A8,'TB Current'!$C$7:$C$400,"Shared Costs")*INDEX(AllocPct,MATCH(C$6,AllocNames,0))</f>
        <v>100750.59</v>
      </c>
      <c r="D8" s="26" t="n">
        <f aca="false">SUMIFS('TB Current'!$F$7:$F$400,'TB Current'!$G$7:$G$400,$A8,'TB Current'!$C$7:$C$400,D$6)+SUMIFS('TB Current'!$F$7:$F$400,'TB Current'!$G$7:$G$400,$A8,'TB Current'!$C$7:$C$400,"Shared Costs")*INDEX(AllocPct,MATCH(D$6,AllocNames,0))</f>
        <v>84630.5</v>
      </c>
      <c r="E8" s="45" t="n">
        <f aca="false">SUM(B8:D8)</f>
        <v>330461.93</v>
      </c>
      <c r="F8" s="26" t="n">
        <f aca="false">SUMIFS('TB Current'!$F$7:$F$400,'TB Current'!$G$7:$G$400,$A8,'TB Current'!$C$7:$C$400,F$6)+SUMIFS('TB Current'!$F$7:$F$400,'TB Current'!$G$7:$G$400,$A8,'TB Current'!$C$7:$C$400,"Shared Costs")*INDEX(AllocPct,MATCH(F$6,AllocNames,0))</f>
        <v>48360.28</v>
      </c>
      <c r="G8" s="26" t="n">
        <f aca="false">SUMIFS('TB Current'!$F$7:$F$400,'TB Current'!$G$7:$G$400,$A8,'TB Current'!$C$7:$C$400,G$6)+SUMIFS('TB Current'!$F$7:$F$400,'TB Current'!$G$7:$G$400,$A8,'TB Current'!$C$7:$C$400,"Shared Costs")*INDEX(AllocPct,MATCH(G$6,AllocNames,0))</f>
        <v>24180.14</v>
      </c>
      <c r="H8" s="45" t="n">
        <f aca="false">F8+G8</f>
        <v>72540.42</v>
      </c>
      <c r="I8" s="45" t="n">
        <f aca="false">E8+H8</f>
        <v>403002.35</v>
      </c>
    </row>
    <row r="9" customFormat="false" ht="15" hidden="false" customHeight="false" outlineLevel="0" collapsed="false">
      <c r="A9" s="43" t="s">
        <v>99</v>
      </c>
      <c r="B9" s="26" t="n">
        <f aca="false">SUMIFS('TB Current'!$F$7:$F$400,'TB Current'!$G$7:$G$400,$A9,'TB Current'!$C$7:$C$400,B$6)+SUMIFS('TB Current'!$F$7:$F$400,'TB Current'!$G$7:$G$400,$A9,'TB Current'!$C$7:$C$400,"Shared Costs")*INDEX(AllocPct,MATCH(B$6,AllocNames,0))</f>
        <v>13799.39</v>
      </c>
      <c r="C9" s="26" t="n">
        <f aca="false">SUMIFS('TB Current'!$F$7:$F$400,'TB Current'!$G$7:$G$400,$A9,'TB Current'!$C$7:$C$400,C$6)+SUMIFS('TB Current'!$F$7:$F$400,'TB Current'!$G$7:$G$400,$A9,'TB Current'!$C$7:$C$400,"Shared Costs")*INDEX(AllocPct,MATCH(C$6,AllocNames,0))</f>
        <v>27598.77</v>
      </c>
      <c r="D9" s="26" t="n">
        <f aca="false">SUMIFS('TB Current'!$F$7:$F$400,'TB Current'!$G$7:$G$400,$A9,'TB Current'!$C$7:$C$400,D$6)+SUMIFS('TB Current'!$F$7:$F$400,'TB Current'!$G$7:$G$400,$A9,'TB Current'!$C$7:$C$400,"Shared Costs")*INDEX(AllocPct,MATCH(D$6,AllocNames,0))</f>
        <v>0</v>
      </c>
      <c r="E9" s="45" t="n">
        <f aca="false">SUM(B9:D9)</f>
        <v>41398.16</v>
      </c>
      <c r="F9" s="26" t="n">
        <f aca="false">SUMIFS('TB Current'!$F$7:$F$400,'TB Current'!$G$7:$G$400,$A9,'TB Current'!$C$7:$C$400,F$6)+SUMIFS('TB Current'!$F$7:$F$400,'TB Current'!$G$7:$G$400,$A9,'TB Current'!$C$7:$C$400,"Shared Costs")*INDEX(AllocPct,MATCH(F$6,AllocNames,0))</f>
        <v>72386.4</v>
      </c>
      <c r="G9" s="26" t="n">
        <f aca="false">SUMIFS('TB Current'!$F$7:$F$400,'TB Current'!$G$7:$G$400,$A9,'TB Current'!$C$7:$C$400,G$6)+SUMIFS('TB Current'!$F$7:$F$400,'TB Current'!$G$7:$G$400,$A9,'TB Current'!$C$7:$C$400,"Shared Costs")*INDEX(AllocPct,MATCH(G$6,AllocNames,0))</f>
        <v>13799.39</v>
      </c>
      <c r="H9" s="45" t="n">
        <f aca="false">F9+G9</f>
        <v>86185.79</v>
      </c>
      <c r="I9" s="45" t="n">
        <f aca="false">E9+H9</f>
        <v>127583.95</v>
      </c>
    </row>
    <row r="10" customFormat="false" ht="15" hidden="false" customHeight="false" outlineLevel="0" collapsed="false">
      <c r="A10" s="43" t="s">
        <v>100</v>
      </c>
      <c r="B10" s="26" t="n">
        <f aca="false">SUMIFS('TB Current'!$F$7:$F$400,'TB Current'!$G$7:$G$400,$A10,'TB Current'!$C$7:$C$400,B$6)+SUMIFS('TB Current'!$F$7:$F$400,'TB Current'!$G$7:$G$400,$A10,'TB Current'!$C$7:$C$400,"Shared Costs")*INDEX(AllocPct,MATCH(B$6,AllocNames,0))</f>
        <v>407462.46</v>
      </c>
      <c r="C10" s="26" t="n">
        <f aca="false">SUMIFS('TB Current'!$F$7:$F$400,'TB Current'!$G$7:$G$400,$A10,'TB Current'!$C$7:$C$400,C$6)+SUMIFS('TB Current'!$F$7:$F$400,'TB Current'!$G$7:$G$400,$A10,'TB Current'!$C$7:$C$400,"Shared Costs")*INDEX(AllocPct,MATCH(C$6,AllocNames,0))</f>
        <v>35431.52</v>
      </c>
      <c r="D10" s="26" t="n">
        <f aca="false">SUMIFS('TB Current'!$F$7:$F$400,'TB Current'!$G$7:$G$400,$A10,'TB Current'!$C$7:$C$400,D$6)+SUMIFS('TB Current'!$F$7:$F$400,'TB Current'!$G$7:$G$400,$A10,'TB Current'!$C$7:$C$400,"Shared Costs")*INDEX(AllocPct,MATCH(D$6,AllocNames,0))</f>
        <v>0</v>
      </c>
      <c r="E10" s="45" t="n">
        <f aca="false">SUM(B10:D10)</f>
        <v>442893.98</v>
      </c>
      <c r="F10" s="26" t="n">
        <f aca="false">SUMIFS('TB Current'!$F$7:$F$400,'TB Current'!$G$7:$G$400,$A10,'TB Current'!$C$7:$C$400,F$6)+SUMIFS('TB Current'!$F$7:$F$400,'TB Current'!$G$7:$G$400,$A10,'TB Current'!$C$7:$C$400,"Shared Costs")*INDEX(AllocPct,MATCH(F$6,AllocNames,0))</f>
        <v>0</v>
      </c>
      <c r="G10" s="26" t="n">
        <f aca="false">SUMIFS('TB Current'!$F$7:$F$400,'TB Current'!$G$7:$G$400,$A10,'TB Current'!$C$7:$C$400,G$6)+SUMIFS('TB Current'!$F$7:$F$400,'TB Current'!$G$7:$G$400,$A10,'TB Current'!$C$7:$C$400,"Shared Costs")*INDEX(AllocPct,MATCH(G$6,AllocNames,0))</f>
        <v>0</v>
      </c>
      <c r="H10" s="45" t="n">
        <f aca="false">F10+G10</f>
        <v>0</v>
      </c>
      <c r="I10" s="45" t="n">
        <f aca="false">E10+H10</f>
        <v>442893.98</v>
      </c>
    </row>
    <row r="11" customFormat="false" ht="15" hidden="false" customHeight="false" outlineLevel="0" collapsed="false">
      <c r="A11" s="43" t="s">
        <v>101</v>
      </c>
      <c r="B11" s="26" t="n">
        <f aca="false">SUMIFS('TB Current'!$F$7:$F$400,'TB Current'!$G$7:$G$400,$A11,'TB Current'!$C$7:$C$400,B$6)+SUMIFS('TB Current'!$F$7:$F$400,'TB Current'!$G$7:$G$400,$A11,'TB Current'!$C$7:$C$400,"Shared Costs")*INDEX(AllocPct,MATCH(B$6,AllocNames,0))</f>
        <v>23032.69</v>
      </c>
      <c r="C11" s="26" t="n">
        <f aca="false">SUMIFS('TB Current'!$F$7:$F$400,'TB Current'!$G$7:$G$400,$A11,'TB Current'!$C$7:$C$400,C$6)+SUMIFS('TB Current'!$F$7:$F$400,'TB Current'!$G$7:$G$400,$A11,'TB Current'!$C$7:$C$400,"Shared Costs")*INDEX(AllocPct,MATCH(C$6,AllocNames,0))</f>
        <v>21116.48</v>
      </c>
      <c r="D11" s="26" t="n">
        <f aca="false">SUMIFS('TB Current'!$F$7:$F$400,'TB Current'!$G$7:$G$400,$A11,'TB Current'!$C$7:$C$400,D$6)+SUMIFS('TB Current'!$F$7:$F$400,'TB Current'!$G$7:$G$400,$A11,'TB Current'!$C$7:$C$400,"Shared Costs")*INDEX(AllocPct,MATCH(D$6,AllocNames,0))</f>
        <v>181877.16</v>
      </c>
      <c r="E11" s="45" t="n">
        <f aca="false">SUM(B11:D11)</f>
        <v>226026.33</v>
      </c>
      <c r="F11" s="26" t="n">
        <f aca="false">SUMIFS('TB Current'!$F$7:$F$400,'TB Current'!$G$7:$G$400,$A11,'TB Current'!$C$7:$C$400,F$6)+SUMIFS('TB Current'!$F$7:$F$400,'TB Current'!$G$7:$G$400,$A11,'TB Current'!$C$7:$C$400,"Shared Costs")*INDEX(AllocPct,MATCH(F$6,AllocNames,0))</f>
        <v>0</v>
      </c>
      <c r="G11" s="26" t="n">
        <f aca="false">SUMIFS('TB Current'!$F$7:$F$400,'TB Current'!$G$7:$G$400,$A11,'TB Current'!$C$7:$C$400,G$6)+SUMIFS('TB Current'!$F$7:$F$400,'TB Current'!$G$7:$G$400,$A11,'TB Current'!$C$7:$C$400,"Shared Costs")*INDEX(AllocPct,MATCH(G$6,AllocNames,0))</f>
        <v>0</v>
      </c>
      <c r="H11" s="45" t="n">
        <f aca="false">F11+G11</f>
        <v>0</v>
      </c>
      <c r="I11" s="45" t="n">
        <f aca="false">E11+H11</f>
        <v>226026.33</v>
      </c>
    </row>
    <row r="12" customFormat="false" ht="15" hidden="false" customHeight="false" outlineLevel="0" collapsed="false">
      <c r="A12" s="43" t="s">
        <v>102</v>
      </c>
      <c r="B12" s="26" t="n">
        <f aca="false">SUMIFS('TB Current'!$F$7:$F$400,'TB Current'!$G$7:$G$400,$A12,'TB Current'!$C$7:$C$400,B$6)+SUMIFS('TB Current'!$F$7:$F$400,'TB Current'!$G$7:$G$400,$A12,'TB Current'!$C$7:$C$400,"Shared Costs")*INDEX(AllocPct,MATCH(B$6,AllocNames,0))</f>
        <v>47834.0694</v>
      </c>
      <c r="C12" s="26" t="n">
        <f aca="false">SUMIFS('TB Current'!$F$7:$F$400,'TB Current'!$G$7:$G$400,$A12,'TB Current'!$C$7:$C$400,C$6)+SUMIFS('TB Current'!$F$7:$F$400,'TB Current'!$G$7:$G$400,$A12,'TB Current'!$C$7:$C$400,"Shared Costs")*INDEX(AllocPct,MATCH(C$6,AllocNames,0))</f>
        <v>30210.9912</v>
      </c>
      <c r="D12" s="26" t="n">
        <f aca="false">SUMIFS('TB Current'!$F$7:$F$400,'TB Current'!$G$7:$G$400,$A12,'TB Current'!$C$7:$C$400,D$6)+SUMIFS('TB Current'!$F$7:$F$400,'TB Current'!$G$7:$G$400,$A12,'TB Current'!$C$7:$C$400,"Shared Costs")*INDEX(AllocPct,MATCH(D$6,AllocNames,0))</f>
        <v>27693.4086</v>
      </c>
      <c r="E12" s="45" t="n">
        <f aca="false">SUM(B12:D12)</f>
        <v>105738.4692</v>
      </c>
      <c r="F12" s="26" t="n">
        <f aca="false">SUMIFS('TB Current'!$F$7:$F$400,'TB Current'!$G$7:$G$400,$A12,'TB Current'!$C$7:$C$400,F$6)+SUMIFS('TB Current'!$F$7:$F$400,'TB Current'!$G$7:$G$400,$A12,'TB Current'!$C$7:$C$400,"Shared Costs")*INDEX(AllocPct,MATCH(F$6,AllocNames,0))</f>
        <v>13846.7043</v>
      </c>
      <c r="G12" s="26" t="n">
        <f aca="false">SUMIFS('TB Current'!$F$7:$F$400,'TB Current'!$G$7:$G$400,$A12,'TB Current'!$C$7:$C$400,G$6)+SUMIFS('TB Current'!$F$7:$F$400,'TB Current'!$G$7:$G$400,$A12,'TB Current'!$C$7:$C$400,"Shared Costs")*INDEX(AllocPct,MATCH(G$6,AllocNames,0))</f>
        <v>6293.9565</v>
      </c>
      <c r="H12" s="45" t="n">
        <f aca="false">F12+G12</f>
        <v>20140.6608</v>
      </c>
      <c r="I12" s="45" t="n">
        <f aca="false">E12+H12</f>
        <v>125879.13</v>
      </c>
    </row>
    <row r="13" customFormat="false" ht="15" hidden="false" customHeight="false" outlineLevel="0" collapsed="false">
      <c r="A13" s="43" t="s">
        <v>103</v>
      </c>
      <c r="B13" s="26" t="n">
        <f aca="false">SUMIFS('TB Current'!$F$7:$F$400,'TB Current'!$G$7:$G$400,$A13,'TB Current'!$C$7:$C$400,B$6)+SUMIFS('TB Current'!$F$7:$F$400,'TB Current'!$G$7:$G$400,$A13,'TB Current'!$C$7:$C$400,"Shared Costs")*INDEX(AllocPct,MATCH(B$6,AllocNames,0))</f>
        <v>23932.5862</v>
      </c>
      <c r="C13" s="26" t="n">
        <f aca="false">SUMIFS('TB Current'!$F$7:$F$400,'TB Current'!$G$7:$G$400,$A13,'TB Current'!$C$7:$C$400,C$6)+SUMIFS('TB Current'!$F$7:$F$400,'TB Current'!$G$7:$G$400,$A13,'TB Current'!$C$7:$C$400,"Shared Costs")*INDEX(AllocPct,MATCH(C$6,AllocNames,0))</f>
        <v>15115.3176</v>
      </c>
      <c r="D13" s="26" t="n">
        <f aca="false">SUMIFS('TB Current'!$F$7:$F$400,'TB Current'!$G$7:$G$400,$A13,'TB Current'!$C$7:$C$400,D$6)+SUMIFS('TB Current'!$F$7:$F$400,'TB Current'!$G$7:$G$400,$A13,'TB Current'!$C$7:$C$400,"Shared Costs")*INDEX(AllocPct,MATCH(D$6,AllocNames,0))</f>
        <v>13855.7078</v>
      </c>
      <c r="E13" s="45" t="n">
        <f aca="false">SUM(B13:D13)</f>
        <v>52903.6116</v>
      </c>
      <c r="F13" s="26" t="n">
        <f aca="false">SUMIFS('TB Current'!$F$7:$F$400,'TB Current'!$G$7:$G$400,$A13,'TB Current'!$C$7:$C$400,F$6)+SUMIFS('TB Current'!$F$7:$F$400,'TB Current'!$G$7:$G$400,$A13,'TB Current'!$C$7:$C$400,"Shared Costs")*INDEX(AllocPct,MATCH(F$6,AllocNames,0))</f>
        <v>6927.8539</v>
      </c>
      <c r="G13" s="26" t="n">
        <f aca="false">SUMIFS('TB Current'!$F$7:$F$400,'TB Current'!$G$7:$G$400,$A13,'TB Current'!$C$7:$C$400,G$6)+SUMIFS('TB Current'!$F$7:$F$400,'TB Current'!$G$7:$G$400,$A13,'TB Current'!$C$7:$C$400,"Shared Costs")*INDEX(AllocPct,MATCH(G$6,AllocNames,0))</f>
        <v>3149.0245</v>
      </c>
      <c r="H13" s="45" t="n">
        <f aca="false">F13+G13</f>
        <v>10076.8784</v>
      </c>
      <c r="I13" s="45" t="n">
        <f aca="false">E13+H13</f>
        <v>62980.49</v>
      </c>
    </row>
    <row r="14" customFormat="false" ht="15" hidden="false" customHeight="false" outlineLevel="0" collapsed="false">
      <c r="A14" s="43" t="s">
        <v>104</v>
      </c>
      <c r="B14" s="26" t="n">
        <f aca="false">SUMIFS('TB Current'!$F$7:$F$400,'TB Current'!$G$7:$G$400,$A14,'TB Current'!$C$7:$C$400,B$6)+SUMIFS('TB Current'!$F$7:$F$400,'TB Current'!$G$7:$G$400,$A14,'TB Current'!$C$7:$C$400,"Shared Costs")*INDEX(AllocPct,MATCH(B$6,AllocNames,0))</f>
        <v>16545.713</v>
      </c>
      <c r="C14" s="26" t="n">
        <f aca="false">SUMIFS('TB Current'!$F$7:$F$400,'TB Current'!$G$7:$G$400,$A14,'TB Current'!$C$7:$C$400,C$6)+SUMIFS('TB Current'!$F$7:$F$400,'TB Current'!$G$7:$G$400,$A14,'TB Current'!$C$7:$C$400,"Shared Costs")*INDEX(AllocPct,MATCH(C$6,AllocNames,0))</f>
        <v>10449.924</v>
      </c>
      <c r="D14" s="26" t="n">
        <f aca="false">SUMIFS('TB Current'!$F$7:$F$400,'TB Current'!$G$7:$G$400,$A14,'TB Current'!$C$7:$C$400,D$6)+SUMIFS('TB Current'!$F$7:$F$400,'TB Current'!$G$7:$G$400,$A14,'TB Current'!$C$7:$C$400,"Shared Costs")*INDEX(AllocPct,MATCH(D$6,AllocNames,0))</f>
        <v>9579.097</v>
      </c>
      <c r="E14" s="45" t="n">
        <f aca="false">SUM(B14:D14)</f>
        <v>36574.734</v>
      </c>
      <c r="F14" s="26" t="n">
        <f aca="false">SUMIFS('TB Current'!$F$7:$F$400,'TB Current'!$G$7:$G$400,$A14,'TB Current'!$C$7:$C$400,F$6)+SUMIFS('TB Current'!$F$7:$F$400,'TB Current'!$G$7:$G$400,$A14,'TB Current'!$C$7:$C$400,"Shared Costs")*INDEX(AllocPct,MATCH(F$6,AllocNames,0))</f>
        <v>4789.5485</v>
      </c>
      <c r="G14" s="26" t="n">
        <f aca="false">SUMIFS('TB Current'!$F$7:$F$400,'TB Current'!$G$7:$G$400,$A14,'TB Current'!$C$7:$C$400,G$6)+SUMIFS('TB Current'!$F$7:$F$400,'TB Current'!$G$7:$G$400,$A14,'TB Current'!$C$7:$C$400,"Shared Costs")*INDEX(AllocPct,MATCH(G$6,AllocNames,0))</f>
        <v>2177.0675</v>
      </c>
      <c r="H14" s="45" t="n">
        <f aca="false">F14+G14</f>
        <v>6966.616</v>
      </c>
      <c r="I14" s="45" t="n">
        <f aca="false">E14+H14</f>
        <v>43541.35</v>
      </c>
    </row>
    <row r="15" customFormat="false" ht="15" hidden="false" customHeight="false" outlineLevel="0" collapsed="false">
      <c r="A15" s="43" t="s">
        <v>105</v>
      </c>
      <c r="B15" s="26" t="n">
        <f aca="false">SUMIFS('TB Current'!$F$7:$F$400,'TB Current'!$G$7:$G$400,$A15,'TB Current'!$C$7:$C$400,B$6)+SUMIFS('TB Current'!$F$7:$F$400,'TB Current'!$G$7:$G$400,$A15,'TB Current'!$C$7:$C$400,"Shared Costs")*INDEX(AllocPct,MATCH(B$6,AllocNames,0))</f>
        <v>16142.79</v>
      </c>
      <c r="C15" s="26" t="n">
        <f aca="false">SUMIFS('TB Current'!$F$7:$F$400,'TB Current'!$G$7:$G$400,$A15,'TB Current'!$C$7:$C$400,C$6)+SUMIFS('TB Current'!$F$7:$F$400,'TB Current'!$G$7:$G$400,$A15,'TB Current'!$C$7:$C$400,"Shared Costs")*INDEX(AllocPct,MATCH(C$6,AllocNames,0))</f>
        <v>8071.4</v>
      </c>
      <c r="D15" s="26" t="n">
        <f aca="false">SUMIFS('TB Current'!$F$7:$F$400,'TB Current'!$G$7:$G$400,$A15,'TB Current'!$C$7:$C$400,D$6)+SUMIFS('TB Current'!$F$7:$F$400,'TB Current'!$G$7:$G$400,$A15,'TB Current'!$C$7:$C$400,"Shared Costs")*INDEX(AllocPct,MATCH(D$6,AllocNames,0))</f>
        <v>24214.19</v>
      </c>
      <c r="E15" s="45" t="n">
        <f aca="false">SUM(B15:D15)</f>
        <v>48428.38</v>
      </c>
      <c r="F15" s="26" t="n">
        <f aca="false">SUMIFS('TB Current'!$F$7:$F$400,'TB Current'!$G$7:$G$400,$A15,'TB Current'!$C$7:$C$400,F$6)+SUMIFS('TB Current'!$F$7:$F$400,'TB Current'!$G$7:$G$400,$A15,'TB Current'!$C$7:$C$400,"Shared Costs")*INDEX(AllocPct,MATCH(F$6,AllocNames,0))</f>
        <v>2690.47</v>
      </c>
      <c r="G15" s="26" t="n">
        <f aca="false">SUMIFS('TB Current'!$F$7:$F$400,'TB Current'!$G$7:$G$400,$A15,'TB Current'!$C$7:$C$400,G$6)+SUMIFS('TB Current'!$F$7:$F$400,'TB Current'!$G$7:$G$400,$A15,'TB Current'!$C$7:$C$400,"Shared Costs")*INDEX(AllocPct,MATCH(G$6,AllocNames,0))</f>
        <v>2690.47</v>
      </c>
      <c r="H15" s="45" t="n">
        <f aca="false">F15+G15</f>
        <v>5380.94</v>
      </c>
      <c r="I15" s="45" t="n">
        <f aca="false">E15+H15</f>
        <v>53809.32</v>
      </c>
    </row>
    <row r="16" customFormat="false" ht="15" hidden="false" customHeight="false" outlineLevel="0" collapsed="false">
      <c r="A16" s="43" t="s">
        <v>106</v>
      </c>
      <c r="B16" s="26" t="n">
        <f aca="false">SUMIFS('TB Current'!$F$7:$F$400,'TB Current'!$G$7:$G$400,$A16,'TB Current'!$C$7:$C$400,B$6)+SUMIFS('TB Current'!$F$7:$F$400,'TB Current'!$G$7:$G$400,$A16,'TB Current'!$C$7:$C$400,"Shared Costs")*INDEX(AllocPct,MATCH(B$6,AllocNames,0))</f>
        <v>3485.34</v>
      </c>
      <c r="C16" s="26" t="n">
        <f aca="false">SUMIFS('TB Current'!$F$7:$F$400,'TB Current'!$G$7:$G$400,$A16,'TB Current'!$C$7:$C$400,C$6)+SUMIFS('TB Current'!$F$7:$F$400,'TB Current'!$G$7:$G$400,$A16,'TB Current'!$C$7:$C$400,"Shared Costs")*INDEX(AllocPct,MATCH(C$6,AllocNames,0))</f>
        <v>3485.34</v>
      </c>
      <c r="D16" s="26" t="n">
        <f aca="false">SUMIFS('TB Current'!$F$7:$F$400,'TB Current'!$G$7:$G$400,$A16,'TB Current'!$C$7:$C$400,D$6)+SUMIFS('TB Current'!$F$7:$F$400,'TB Current'!$G$7:$G$400,$A16,'TB Current'!$C$7:$C$400,"Shared Costs")*INDEX(AllocPct,MATCH(D$6,AllocNames,0))</f>
        <v>3485.34</v>
      </c>
      <c r="E16" s="45" t="n">
        <f aca="false">SUM(B16:D16)</f>
        <v>10456.02</v>
      </c>
      <c r="F16" s="26" t="n">
        <f aca="false">SUMIFS('TB Current'!$F$7:$F$400,'TB Current'!$G$7:$G$400,$A16,'TB Current'!$C$7:$C$400,F$6)+SUMIFS('TB Current'!$F$7:$F$400,'TB Current'!$G$7:$G$400,$A16,'TB Current'!$C$7:$C$400,"Shared Costs")*INDEX(AllocPct,MATCH(F$6,AllocNames,0))</f>
        <v>3485.34</v>
      </c>
      <c r="G16" s="26" t="n">
        <f aca="false">SUMIFS('TB Current'!$F$7:$F$400,'TB Current'!$G$7:$G$400,$A16,'TB Current'!$C$7:$C$400,G$6)+SUMIFS('TB Current'!$F$7:$F$400,'TB Current'!$G$7:$G$400,$A16,'TB Current'!$C$7:$C$400,"Shared Costs")*INDEX(AllocPct,MATCH(G$6,AllocNames,0))</f>
        <v>20912.03</v>
      </c>
      <c r="H16" s="45" t="n">
        <f aca="false">F16+G16</f>
        <v>24397.37</v>
      </c>
      <c r="I16" s="45" t="n">
        <f aca="false">E16+H16</f>
        <v>34853.39</v>
      </c>
    </row>
    <row r="17" customFormat="false" ht="15" hidden="false" customHeight="false" outlineLevel="0" collapsed="false">
      <c r="A17" s="43" t="s">
        <v>107</v>
      </c>
      <c r="B17" s="26" t="n">
        <f aca="false">SUMIFS('TB Current'!$F$7:$F$400,'TB Current'!$G$7:$G$400,$A17,'TB Current'!$C$7:$C$400,B$6)+SUMIFS('TB Current'!$F$7:$F$400,'TB Current'!$G$7:$G$400,$A17,'TB Current'!$C$7:$C$400,"Shared Costs")*INDEX(AllocPct,MATCH(B$6,AllocNames,0))</f>
        <v>4111.81</v>
      </c>
      <c r="C17" s="26" t="n">
        <f aca="false">SUMIFS('TB Current'!$F$7:$F$400,'TB Current'!$G$7:$G$400,$A17,'TB Current'!$C$7:$C$400,C$6)+SUMIFS('TB Current'!$F$7:$F$400,'TB Current'!$G$7:$G$400,$A17,'TB Current'!$C$7:$C$400,"Shared Costs")*INDEX(AllocPct,MATCH(C$6,AllocNames,0))</f>
        <v>4111.81</v>
      </c>
      <c r="D17" s="26" t="n">
        <f aca="false">SUMIFS('TB Current'!$F$7:$F$400,'TB Current'!$G$7:$G$400,$A17,'TB Current'!$C$7:$C$400,D$6)+SUMIFS('TB Current'!$F$7:$F$400,'TB Current'!$G$7:$G$400,$A17,'TB Current'!$C$7:$C$400,"Shared Costs")*INDEX(AllocPct,MATCH(D$6,AllocNames,0))</f>
        <v>2741.2</v>
      </c>
      <c r="E17" s="45" t="n">
        <f aca="false">SUM(B17:D17)</f>
        <v>10964.82</v>
      </c>
      <c r="F17" s="26" t="n">
        <f aca="false">SUMIFS('TB Current'!$F$7:$F$400,'TB Current'!$G$7:$G$400,$A17,'TB Current'!$C$7:$C$400,F$6)+SUMIFS('TB Current'!$F$7:$F$400,'TB Current'!$G$7:$G$400,$A17,'TB Current'!$C$7:$C$400,"Shared Costs")*INDEX(AllocPct,MATCH(F$6,AllocNames,0))</f>
        <v>2055.9</v>
      </c>
      <c r="G17" s="26" t="n">
        <f aca="false">SUMIFS('TB Current'!$F$7:$F$400,'TB Current'!$G$7:$G$400,$A17,'TB Current'!$C$7:$C$400,G$6)+SUMIFS('TB Current'!$F$7:$F$400,'TB Current'!$G$7:$G$400,$A17,'TB Current'!$C$7:$C$400,"Shared Costs")*INDEX(AllocPct,MATCH(G$6,AllocNames,0))</f>
        <v>685.3</v>
      </c>
      <c r="H17" s="45" t="n">
        <f aca="false">F17+G17</f>
        <v>2741.2</v>
      </c>
      <c r="I17" s="45" t="n">
        <f aca="false">E17+H17</f>
        <v>13706.02</v>
      </c>
    </row>
    <row r="18" customFormat="false" ht="15" hidden="false" customHeight="false" outlineLevel="0" collapsed="false">
      <c r="A18" s="43" t="s">
        <v>108</v>
      </c>
      <c r="B18" s="26" t="n">
        <f aca="false">SUMIFS('TB Current'!$F$7:$F$400,'TB Current'!$G$7:$G$400,$A18,'TB Current'!$C$7:$C$400,B$6)+SUMIFS('TB Current'!$F$7:$F$400,'TB Current'!$G$7:$G$400,$A18,'TB Current'!$C$7:$C$400,"Shared Costs")*INDEX(AllocPct,MATCH(B$6,AllocNames,0))</f>
        <v>8892</v>
      </c>
      <c r="C18" s="26" t="n">
        <f aca="false">SUMIFS('TB Current'!$F$7:$F$400,'TB Current'!$G$7:$G$400,$A18,'TB Current'!$C$7:$C$400,C$6)+SUMIFS('TB Current'!$F$7:$F$400,'TB Current'!$G$7:$G$400,$A18,'TB Current'!$C$7:$C$400,"Shared Costs")*INDEX(AllocPct,MATCH(C$6,AllocNames,0))</f>
        <v>5616</v>
      </c>
      <c r="D18" s="26" t="n">
        <f aca="false">SUMIFS('TB Current'!$F$7:$F$400,'TB Current'!$G$7:$G$400,$A18,'TB Current'!$C$7:$C$400,D$6)+SUMIFS('TB Current'!$F$7:$F$400,'TB Current'!$G$7:$G$400,$A18,'TB Current'!$C$7:$C$400,"Shared Costs")*INDEX(AllocPct,MATCH(D$6,AllocNames,0))</f>
        <v>5148</v>
      </c>
      <c r="E18" s="45" t="n">
        <f aca="false">SUM(B18:D18)</f>
        <v>19656</v>
      </c>
      <c r="F18" s="26" t="n">
        <f aca="false">SUMIFS('TB Current'!$F$7:$F$400,'TB Current'!$G$7:$G$400,$A18,'TB Current'!$C$7:$C$400,F$6)+SUMIFS('TB Current'!$F$7:$F$400,'TB Current'!$G$7:$G$400,$A18,'TB Current'!$C$7:$C$400,"Shared Costs")*INDEX(AllocPct,MATCH(F$6,AllocNames,0))</f>
        <v>2574</v>
      </c>
      <c r="G18" s="26" t="n">
        <f aca="false">SUMIFS('TB Current'!$F$7:$F$400,'TB Current'!$G$7:$G$400,$A18,'TB Current'!$C$7:$C$400,G$6)+SUMIFS('TB Current'!$F$7:$F$400,'TB Current'!$G$7:$G$400,$A18,'TB Current'!$C$7:$C$400,"Shared Costs")*INDEX(AllocPct,MATCH(G$6,AllocNames,0))</f>
        <v>1170</v>
      </c>
      <c r="H18" s="45" t="n">
        <f aca="false">F18+G18</f>
        <v>3744</v>
      </c>
      <c r="I18" s="45" t="n">
        <f aca="false">E18+H18</f>
        <v>23400</v>
      </c>
    </row>
    <row r="19" customFormat="false" ht="15" hidden="false" customHeight="false" outlineLevel="0" collapsed="false">
      <c r="A19" s="43" t="s">
        <v>109</v>
      </c>
      <c r="B19" s="26" t="n">
        <f aca="false">SUMIFS('TB Current'!$F$7:$F$400,'TB Current'!$G$7:$G$400,$A19,'TB Current'!$C$7:$C$400,B$6)+SUMIFS('TB Current'!$F$7:$F$400,'TB Current'!$G$7:$G$400,$A19,'TB Current'!$C$7:$C$400,"Shared Costs")*INDEX(AllocPct,MATCH(B$6,AllocNames,0))</f>
        <v>15390</v>
      </c>
      <c r="C19" s="26" t="n">
        <f aca="false">SUMIFS('TB Current'!$F$7:$F$400,'TB Current'!$G$7:$G$400,$A19,'TB Current'!$C$7:$C$400,C$6)+SUMIFS('TB Current'!$F$7:$F$400,'TB Current'!$G$7:$G$400,$A19,'TB Current'!$C$7:$C$400,"Shared Costs")*INDEX(AllocPct,MATCH(C$6,AllocNames,0))</f>
        <v>9720</v>
      </c>
      <c r="D19" s="26" t="n">
        <f aca="false">SUMIFS('TB Current'!$F$7:$F$400,'TB Current'!$G$7:$G$400,$A19,'TB Current'!$C$7:$C$400,D$6)+SUMIFS('TB Current'!$F$7:$F$400,'TB Current'!$G$7:$G$400,$A19,'TB Current'!$C$7:$C$400,"Shared Costs")*INDEX(AllocPct,MATCH(D$6,AllocNames,0))</f>
        <v>8910</v>
      </c>
      <c r="E19" s="45" t="n">
        <f aca="false">SUM(B19:D19)</f>
        <v>34020</v>
      </c>
      <c r="F19" s="26" t="n">
        <f aca="false">SUMIFS('TB Current'!$F$7:$F$400,'TB Current'!$G$7:$G$400,$A19,'TB Current'!$C$7:$C$400,F$6)+SUMIFS('TB Current'!$F$7:$F$400,'TB Current'!$G$7:$G$400,$A19,'TB Current'!$C$7:$C$400,"Shared Costs")*INDEX(AllocPct,MATCH(F$6,AllocNames,0))</f>
        <v>4455</v>
      </c>
      <c r="G19" s="26" t="n">
        <f aca="false">SUMIFS('TB Current'!$F$7:$F$400,'TB Current'!$G$7:$G$400,$A19,'TB Current'!$C$7:$C$400,G$6)+SUMIFS('TB Current'!$F$7:$F$400,'TB Current'!$G$7:$G$400,$A19,'TB Current'!$C$7:$C$400,"Shared Costs")*INDEX(AllocPct,MATCH(G$6,AllocNames,0))</f>
        <v>2025</v>
      </c>
      <c r="H19" s="45" t="n">
        <f aca="false">F19+G19</f>
        <v>6480</v>
      </c>
      <c r="I19" s="45" t="n">
        <f aca="false">E19+H19</f>
        <v>40500</v>
      </c>
    </row>
    <row r="20" customFormat="false" ht="15" hidden="false" customHeight="false" outlineLevel="0" collapsed="false">
      <c r="A20" s="43" t="s">
        <v>110</v>
      </c>
      <c r="B20" s="26" t="n">
        <f aca="false">SUMIFS('TB Current'!$F$7:$F$400,'TB Current'!$G$7:$G$400,$A20,'TB Current'!$C$7:$C$400,B$6)+SUMIFS('TB Current'!$F$7:$F$400,'TB Current'!$G$7:$G$400,$A20,'TB Current'!$C$7:$C$400,"Shared Costs")*INDEX(AllocPct,MATCH(B$6,AllocNames,0))</f>
        <v>0</v>
      </c>
      <c r="C20" s="26" t="n">
        <f aca="false">SUMIFS('TB Current'!$F$7:$F$400,'TB Current'!$G$7:$G$400,$A20,'TB Current'!$C$7:$C$400,C$6)+SUMIFS('TB Current'!$F$7:$F$400,'TB Current'!$G$7:$G$400,$A20,'TB Current'!$C$7:$C$400,"Shared Costs")*INDEX(AllocPct,MATCH(C$6,AllocNames,0))</f>
        <v>0</v>
      </c>
      <c r="D20" s="26" t="n">
        <f aca="false">SUMIFS('TB Current'!$F$7:$F$400,'TB Current'!$G$7:$G$400,$A20,'TB Current'!$C$7:$C$400,D$6)+SUMIFS('TB Current'!$F$7:$F$400,'TB Current'!$G$7:$G$400,$A20,'TB Current'!$C$7:$C$400,"Shared Costs")*INDEX(AllocPct,MATCH(D$6,AllocNames,0))</f>
        <v>0</v>
      </c>
      <c r="E20" s="45" t="n">
        <f aca="false">SUM(B20:D20)</f>
        <v>0</v>
      </c>
      <c r="F20" s="26" t="n">
        <f aca="false">SUMIFS('TB Current'!$F$7:$F$400,'TB Current'!$G$7:$G$400,$A20,'TB Current'!$C$7:$C$400,F$6)+SUMIFS('TB Current'!$F$7:$F$400,'TB Current'!$G$7:$G$400,$A20,'TB Current'!$C$7:$C$400,"Shared Costs")*INDEX(AllocPct,MATCH(F$6,AllocNames,0))</f>
        <v>11247.83</v>
      </c>
      <c r="G20" s="26" t="n">
        <f aca="false">SUMIFS('TB Current'!$F$7:$F$400,'TB Current'!$G$7:$G$400,$A20,'TB Current'!$C$7:$C$400,G$6)+SUMIFS('TB Current'!$F$7:$F$400,'TB Current'!$G$7:$G$400,$A20,'TB Current'!$C$7:$C$400,"Shared Costs")*INDEX(AllocPct,MATCH(G$6,AllocNames,0))</f>
        <v>7954.78</v>
      </c>
      <c r="H20" s="45" t="n">
        <f aca="false">F20+G20</f>
        <v>19202.61</v>
      </c>
      <c r="I20" s="45" t="n">
        <f aca="false">E20+H20</f>
        <v>19202.61</v>
      </c>
    </row>
    <row r="21" customFormat="false" ht="15" hidden="false" customHeight="false" outlineLevel="0" collapsed="false">
      <c r="A21" s="27" t="s">
        <v>111</v>
      </c>
      <c r="B21" s="28" t="n">
        <f aca="false">SUM(B7:B20)</f>
        <v>1300887.8186</v>
      </c>
      <c r="C21" s="28" t="n">
        <f aca="false">SUM(C7:C20)</f>
        <v>671107.3928</v>
      </c>
      <c r="D21" s="28" t="n">
        <f aca="false">SUM(D7:D20)</f>
        <v>697655.1734</v>
      </c>
      <c r="E21" s="28" t="n">
        <f aca="false">SUM(E7:E20)</f>
        <v>2669650.3848</v>
      </c>
      <c r="F21" s="28" t="n">
        <f aca="false">SUM(F7:F20)</f>
        <v>364545.3667</v>
      </c>
      <c r="G21" s="28" t="n">
        <f aca="false">SUM(G7:G20)</f>
        <v>180900.1785</v>
      </c>
      <c r="H21" s="28" t="n">
        <f aca="false">SUM(H7:H20)</f>
        <v>545445.5452</v>
      </c>
      <c r="I21" s="28" t="n">
        <f aca="false">SUM(I7:I20)</f>
        <v>3215095.93</v>
      </c>
    </row>
    <row r="22" customFormat="false" ht="15" hidden="false" customHeight="false" outlineLevel="0" collapsed="false">
      <c r="A22" s="31" t="s">
        <v>146</v>
      </c>
      <c r="B22" s="29" t="n">
        <f aca="false">IF($I$21=0,0,B21/$I$21)</f>
        <v>0.404618663617916</v>
      </c>
      <c r="C22" s="29" t="n">
        <f aca="false">IF($I$21=0,0,C21/$I$21)</f>
        <v>0.208736351079888</v>
      </c>
      <c r="D22" s="29" t="n">
        <f aca="false">IF($I$21=0,0,D21/$I$21)</f>
        <v>0.216993579224244</v>
      </c>
      <c r="E22" s="29" t="n">
        <f aca="false">IF($I$21=0,0,E21/$I$21)</f>
        <v>0.830348593922048</v>
      </c>
      <c r="F22" s="29" t="n">
        <f aca="false">IF($I$21=0,0,F21/$I$21)</f>
        <v>0.113385533320619</v>
      </c>
      <c r="G22" s="29" t="n">
        <f aca="false">IF($I$21=0,0,G21/$I$21)</f>
        <v>0.0562658727573333</v>
      </c>
      <c r="H22" s="29" t="n">
        <f aca="false">IF($I$21=0,0,H21/$I$21)</f>
        <v>0.169651406077952</v>
      </c>
      <c r="I22" s="29" t="n">
        <f aca="false">IF($I$21=0,0,I21/$I$21)</f>
        <v>1</v>
      </c>
    </row>
    <row r="24" customFormat="false" ht="15" hidden="false" customHeight="false" outlineLevel="0" collapsed="false">
      <c r="A24" s="31" t="s">
        <v>147</v>
      </c>
      <c r="B24" s="46" t="str">
        <f aca="false">IF(ABS(I21-'Budget to Actual'!G36)&lt;1,"Agrees","Does not agree")</f>
        <v>Agrees</v>
      </c>
    </row>
    <row r="26" customFormat="false" ht="15" hidden="false" customHeight="false" outlineLevel="0" collapsed="false">
      <c r="A26" s="4" t="s">
        <v>148</v>
      </c>
    </row>
  </sheetData>
  <mergeCells count="2">
    <mergeCell ref="B5:E5"/>
    <mergeCell ref="F5:H5"/>
  </mergeCell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O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14" min="2" style="1" width="10"/>
    <col collapsed="false" customWidth="true" hidden="false" outlineLevel="0" max="15" min="15" style="1" width="13"/>
  </cols>
  <sheetData>
    <row r="1" customFormat="false" ht="18.55" hidden="false" customHeight="false" outlineLevel="0" collapsed="false">
      <c r="A1" s="20" t="s">
        <v>149</v>
      </c>
    </row>
    <row r="2" customFormat="false" ht="15" hidden="false" customHeight="false" outlineLevel="0" collapsed="false">
      <c r="A2" s="3" t="str">
        <f aca="false">"Weeks beginning after "&amp;TEXT(RptDate,"mmmm d, yyyy")&amp;". Blue amounts are estimates the finance director updates each week."</f>
        <v>Weeks beginning after March 31, 2026. Blue amounts are estimates the finance director updates each week.</v>
      </c>
    </row>
    <row r="3" customFormat="false" ht="15" hidden="false" customHeight="false" outlineLevel="0" collapsed="false">
      <c r="A3" s="4" t="s">
        <v>1</v>
      </c>
    </row>
    <row r="5" customFormat="false" ht="30" hidden="false" customHeight="true" outlineLevel="0" collapsed="false">
      <c r="A5" s="16" t="s">
        <v>150</v>
      </c>
      <c r="B5" s="17" t="s">
        <v>151</v>
      </c>
      <c r="C5" s="17" t="s">
        <v>152</v>
      </c>
      <c r="D5" s="17" t="s">
        <v>153</v>
      </c>
      <c r="E5" s="17" t="s">
        <v>154</v>
      </c>
      <c r="F5" s="17" t="s">
        <v>155</v>
      </c>
      <c r="G5" s="17" t="s">
        <v>156</v>
      </c>
      <c r="H5" s="17" t="s">
        <v>157</v>
      </c>
      <c r="I5" s="17" t="s">
        <v>158</v>
      </c>
      <c r="J5" s="17" t="s">
        <v>159</v>
      </c>
      <c r="K5" s="17" t="s">
        <v>160</v>
      </c>
      <c r="L5" s="17" t="s">
        <v>161</v>
      </c>
      <c r="M5" s="17" t="s">
        <v>162</v>
      </c>
      <c r="N5" s="17" t="s">
        <v>163</v>
      </c>
      <c r="O5" s="17" t="s">
        <v>164</v>
      </c>
    </row>
    <row r="6" customFormat="false" ht="15" hidden="false" customHeight="false" outlineLevel="0" collapsed="false">
      <c r="A6" s="15" t="s">
        <v>165</v>
      </c>
      <c r="B6" s="47" t="n">
        <f aca="false">RptDate+MOD(5-WEEKDAY(RptDate,2),7)+IF(MOD(5-WEEKDAY(RptDate,2),7)=0,7,0)</f>
        <v>46115</v>
      </c>
      <c r="C6" s="47" t="n">
        <f aca="false">B6+7</f>
        <v>46122</v>
      </c>
      <c r="D6" s="47" t="n">
        <f aca="false">C6+7</f>
        <v>46129</v>
      </c>
      <c r="E6" s="47" t="n">
        <f aca="false">D6+7</f>
        <v>46136</v>
      </c>
      <c r="F6" s="47" t="n">
        <f aca="false">E6+7</f>
        <v>46143</v>
      </c>
      <c r="G6" s="47" t="n">
        <f aca="false">F6+7</f>
        <v>46150</v>
      </c>
      <c r="H6" s="47" t="n">
        <f aca="false">G6+7</f>
        <v>46157</v>
      </c>
      <c r="I6" s="47" t="n">
        <f aca="false">H6+7</f>
        <v>46164</v>
      </c>
      <c r="J6" s="47" t="n">
        <f aca="false">I6+7</f>
        <v>46171</v>
      </c>
      <c r="K6" s="47" t="n">
        <f aca="false">J6+7</f>
        <v>46178</v>
      </c>
      <c r="L6" s="47" t="n">
        <f aca="false">K6+7</f>
        <v>46185</v>
      </c>
      <c r="M6" s="47" t="n">
        <f aca="false">L6+7</f>
        <v>46192</v>
      </c>
      <c r="N6" s="47" t="n">
        <f aca="false">M6+7</f>
        <v>46199</v>
      </c>
    </row>
    <row r="7" customFormat="false" ht="15" hidden="false" customHeight="false" outlineLevel="0" collapsed="false">
      <c r="A7" s="27" t="s">
        <v>166</v>
      </c>
      <c r="B7" s="48" t="n">
        <f aca="false">SUMIFS('TB Current'!$F$7:$F$400,'TB Current'!$G$7:$G$400,"Cash and cash equivalents")</f>
        <v>1104216.35</v>
      </c>
      <c r="C7" s="48" t="n">
        <f aca="false">B26</f>
        <v>1065216.35</v>
      </c>
      <c r="D7" s="48" t="n">
        <f aca="false">C26</f>
        <v>1096396.35</v>
      </c>
      <c r="E7" s="48" t="n">
        <f aca="false">D26</f>
        <v>1099696.35</v>
      </c>
      <c r="F7" s="48" t="n">
        <f aca="false">E26</f>
        <v>1082331.35</v>
      </c>
      <c r="G7" s="48" t="n">
        <f aca="false">F26</f>
        <v>1137291.35</v>
      </c>
      <c r="H7" s="48" t="n">
        <f aca="false">G26</f>
        <v>1065351.35</v>
      </c>
      <c r="I7" s="48" t="n">
        <f aca="false">H26</f>
        <v>1054551.35</v>
      </c>
      <c r="J7" s="48" t="n">
        <f aca="false">I26</f>
        <v>1059251.35</v>
      </c>
      <c r="K7" s="48" t="n">
        <f aca="false">J26</f>
        <v>1043951.35</v>
      </c>
      <c r="L7" s="48" t="n">
        <f aca="false">K26</f>
        <v>898451.35</v>
      </c>
      <c r="M7" s="48" t="n">
        <f aca="false">L26</f>
        <v>915551.35</v>
      </c>
      <c r="N7" s="48" t="n">
        <f aca="false">M26</f>
        <v>812751.35</v>
      </c>
    </row>
    <row r="8" customFormat="false" ht="15" hidden="false" customHeight="false" outlineLevel="0" collapsed="false">
      <c r="A8" s="21" t="s">
        <v>167</v>
      </c>
      <c r="B8" s="22"/>
      <c r="C8" s="22"/>
      <c r="D8" s="22"/>
      <c r="E8" s="22"/>
      <c r="F8" s="22"/>
      <c r="G8" s="22"/>
      <c r="H8" s="22"/>
      <c r="I8" s="22"/>
      <c r="J8" s="22"/>
      <c r="K8" s="22"/>
      <c r="L8" s="22"/>
      <c r="M8" s="22"/>
      <c r="N8" s="22"/>
      <c r="O8" s="22"/>
    </row>
    <row r="9" customFormat="false" ht="15" hidden="false" customHeight="false" outlineLevel="0" collapsed="false">
      <c r="A9" s="49" t="s">
        <v>168</v>
      </c>
      <c r="B9" s="50" t="n">
        <v>0</v>
      </c>
      <c r="C9" s="50" t="n">
        <v>101880</v>
      </c>
      <c r="D9" s="50" t="n">
        <v>0</v>
      </c>
      <c r="E9" s="50" t="n">
        <v>74335</v>
      </c>
      <c r="F9" s="50" t="n">
        <v>112060</v>
      </c>
      <c r="G9" s="50" t="n">
        <v>33760</v>
      </c>
      <c r="H9" s="50" t="n">
        <v>0</v>
      </c>
      <c r="I9" s="50" t="n">
        <v>104600</v>
      </c>
      <c r="J9" s="50" t="n">
        <v>39200</v>
      </c>
      <c r="K9" s="50" t="n">
        <v>0</v>
      </c>
      <c r="L9" s="50" t="n">
        <v>31900</v>
      </c>
      <c r="M9" s="50" t="n">
        <v>0</v>
      </c>
      <c r="N9" s="50" t="n">
        <v>108300</v>
      </c>
      <c r="O9" s="51" t="n">
        <f aca="false">SUM(B9:N9)</f>
        <v>606035</v>
      </c>
    </row>
    <row r="10" customFormat="false" ht="15" hidden="false" customHeight="false" outlineLevel="0" collapsed="false">
      <c r="A10" s="49" t="s">
        <v>169</v>
      </c>
      <c r="B10" s="50" t="n">
        <v>18400</v>
      </c>
      <c r="C10" s="50" t="n">
        <v>26900</v>
      </c>
      <c r="D10" s="50" t="n">
        <v>22100</v>
      </c>
      <c r="E10" s="50" t="n">
        <v>9800</v>
      </c>
      <c r="F10" s="50" t="n">
        <v>11200</v>
      </c>
      <c r="G10" s="50" t="n">
        <v>10400</v>
      </c>
      <c r="H10" s="50" t="n">
        <v>9600</v>
      </c>
      <c r="I10" s="50" t="n">
        <v>12300</v>
      </c>
      <c r="J10" s="50" t="n">
        <v>9100</v>
      </c>
      <c r="K10" s="50" t="n">
        <v>8800</v>
      </c>
      <c r="L10" s="50" t="n">
        <v>10700</v>
      </c>
      <c r="M10" s="50" t="n">
        <v>9900</v>
      </c>
      <c r="N10" s="50" t="n">
        <v>31500</v>
      </c>
      <c r="O10" s="51" t="n">
        <f aca="false">SUM(B10:N10)</f>
        <v>190700</v>
      </c>
    </row>
    <row r="11" customFormat="false" ht="15" hidden="false" customHeight="false" outlineLevel="0" collapsed="false">
      <c r="A11" s="49" t="s">
        <v>38</v>
      </c>
      <c r="B11" s="50" t="n">
        <v>6200</v>
      </c>
      <c r="C11" s="50" t="n">
        <v>9800</v>
      </c>
      <c r="D11" s="50" t="n">
        <v>5600</v>
      </c>
      <c r="E11" s="50" t="n">
        <v>11400</v>
      </c>
      <c r="F11" s="50" t="n">
        <v>6100</v>
      </c>
      <c r="G11" s="50" t="n">
        <v>5300</v>
      </c>
      <c r="H11" s="50" t="n">
        <v>9900</v>
      </c>
      <c r="I11" s="50" t="n">
        <v>5800</v>
      </c>
      <c r="J11" s="50" t="n">
        <v>6400</v>
      </c>
      <c r="K11" s="50" t="n">
        <v>9200</v>
      </c>
      <c r="L11" s="50" t="n">
        <v>5600</v>
      </c>
      <c r="M11" s="50" t="n">
        <v>6100</v>
      </c>
      <c r="N11" s="50" t="n">
        <v>5200</v>
      </c>
      <c r="O11" s="51" t="n">
        <f aca="false">SUM(B11:N11)</f>
        <v>92600</v>
      </c>
    </row>
    <row r="12" customFormat="false" ht="15" hidden="false" customHeight="false" outlineLevel="0" collapsed="false">
      <c r="A12" s="49" t="s">
        <v>170</v>
      </c>
      <c r="B12" s="50" t="n">
        <v>14000</v>
      </c>
      <c r="C12" s="50" t="n">
        <v>12500</v>
      </c>
      <c r="D12" s="50" t="n">
        <v>9000</v>
      </c>
      <c r="E12" s="50" t="n">
        <v>6000</v>
      </c>
      <c r="F12" s="50" t="n">
        <v>0</v>
      </c>
      <c r="G12" s="50" t="n">
        <v>0</v>
      </c>
      <c r="H12" s="50" t="n">
        <v>0</v>
      </c>
      <c r="I12" s="50" t="n">
        <v>0</v>
      </c>
      <c r="J12" s="50" t="n">
        <v>0</v>
      </c>
      <c r="K12" s="50" t="n">
        <v>0</v>
      </c>
      <c r="L12" s="50" t="n">
        <v>0</v>
      </c>
      <c r="M12" s="50" t="n">
        <v>0</v>
      </c>
      <c r="N12" s="50" t="n">
        <v>0</v>
      </c>
      <c r="O12" s="51" t="n">
        <f aca="false">SUM(B12:N12)</f>
        <v>41500</v>
      </c>
    </row>
    <row r="13" customFormat="false" ht="15" hidden="false" customHeight="false" outlineLevel="0" collapsed="false">
      <c r="A13" s="49" t="s">
        <v>171</v>
      </c>
      <c r="B13" s="50" t="n">
        <v>0</v>
      </c>
      <c r="C13" s="50" t="n">
        <v>0</v>
      </c>
      <c r="D13" s="50" t="n">
        <v>0</v>
      </c>
      <c r="E13" s="50" t="n">
        <v>2300</v>
      </c>
      <c r="F13" s="50" t="n">
        <v>0</v>
      </c>
      <c r="G13" s="50" t="n">
        <v>0</v>
      </c>
      <c r="H13" s="50" t="n">
        <v>0</v>
      </c>
      <c r="I13" s="50" t="n">
        <v>2300</v>
      </c>
      <c r="J13" s="50" t="n">
        <v>0</v>
      </c>
      <c r="K13" s="50" t="n">
        <v>0</v>
      </c>
      <c r="L13" s="50" t="n">
        <v>0</v>
      </c>
      <c r="M13" s="50" t="n">
        <v>2300</v>
      </c>
      <c r="N13" s="50" t="n">
        <v>0</v>
      </c>
      <c r="O13" s="51" t="n">
        <f aca="false">SUM(B13:N13)</f>
        <v>6900</v>
      </c>
    </row>
    <row r="14" customFormat="false" ht="15" hidden="false" customHeight="false" outlineLevel="0" collapsed="false">
      <c r="A14" s="27" t="s">
        <v>172</v>
      </c>
      <c r="B14" s="52" t="n">
        <f aca="false">SUM(B9:B13)</f>
        <v>38600</v>
      </c>
      <c r="C14" s="52" t="n">
        <f aca="false">SUM(C9:C13)</f>
        <v>151080</v>
      </c>
      <c r="D14" s="52" t="n">
        <f aca="false">SUM(D9:D13)</f>
        <v>36700</v>
      </c>
      <c r="E14" s="52" t="n">
        <f aca="false">SUM(E9:E13)</f>
        <v>103835</v>
      </c>
      <c r="F14" s="52" t="n">
        <f aca="false">SUM(F9:F13)</f>
        <v>129360</v>
      </c>
      <c r="G14" s="52" t="n">
        <f aca="false">SUM(G9:G13)</f>
        <v>49460</v>
      </c>
      <c r="H14" s="52" t="n">
        <f aca="false">SUM(H9:H13)</f>
        <v>19500</v>
      </c>
      <c r="I14" s="52" t="n">
        <f aca="false">SUM(I9:I13)</f>
        <v>125000</v>
      </c>
      <c r="J14" s="52" t="n">
        <f aca="false">SUM(J9:J13)</f>
        <v>54700</v>
      </c>
      <c r="K14" s="52" t="n">
        <f aca="false">SUM(K9:K13)</f>
        <v>18000</v>
      </c>
      <c r="L14" s="52" t="n">
        <f aca="false">SUM(L9:L13)</f>
        <v>48200</v>
      </c>
      <c r="M14" s="52" t="n">
        <f aca="false">SUM(M9:M13)</f>
        <v>18300</v>
      </c>
      <c r="N14" s="52" t="n">
        <f aca="false">SUM(N9:N13)</f>
        <v>145000</v>
      </c>
      <c r="O14" s="52" t="n">
        <f aca="false">SUM(O9:O13)</f>
        <v>937735</v>
      </c>
    </row>
    <row r="15" customFormat="false" ht="15" hidden="false" customHeight="false" outlineLevel="0" collapsed="false">
      <c r="A15" s="21" t="s">
        <v>173</v>
      </c>
      <c r="B15" s="22"/>
      <c r="C15" s="22"/>
      <c r="D15" s="22"/>
      <c r="E15" s="22"/>
      <c r="F15" s="22"/>
      <c r="G15" s="22"/>
      <c r="H15" s="22"/>
      <c r="I15" s="22"/>
      <c r="J15" s="22"/>
      <c r="K15" s="22"/>
      <c r="L15" s="22"/>
      <c r="M15" s="22"/>
      <c r="N15" s="22"/>
      <c r="O15" s="22"/>
    </row>
    <row r="16" customFormat="false" ht="15" hidden="false" customHeight="false" outlineLevel="0" collapsed="false">
      <c r="A16" s="49" t="s">
        <v>174</v>
      </c>
      <c r="B16" s="50" t="n">
        <v>0</v>
      </c>
      <c r="C16" s="50" t="n">
        <v>92600</v>
      </c>
      <c r="D16" s="50" t="n">
        <v>0</v>
      </c>
      <c r="E16" s="50" t="n">
        <v>92600</v>
      </c>
      <c r="F16" s="50" t="n">
        <v>0</v>
      </c>
      <c r="G16" s="50" t="n">
        <v>92900</v>
      </c>
      <c r="H16" s="50" t="n">
        <v>0</v>
      </c>
      <c r="I16" s="50" t="n">
        <v>92900</v>
      </c>
      <c r="J16" s="50" t="n">
        <v>0</v>
      </c>
      <c r="K16" s="50" t="n">
        <v>92900</v>
      </c>
      <c r="L16" s="50" t="n">
        <v>0</v>
      </c>
      <c r="M16" s="50" t="n">
        <v>93100</v>
      </c>
      <c r="N16" s="50" t="n">
        <v>0</v>
      </c>
      <c r="O16" s="51" t="n">
        <f aca="false">SUM(B16:N16)</f>
        <v>557000</v>
      </c>
    </row>
    <row r="17" customFormat="false" ht="15" hidden="false" customHeight="false" outlineLevel="0" collapsed="false">
      <c r="A17" s="49" t="s">
        <v>175</v>
      </c>
      <c r="B17" s="50" t="n">
        <v>30800</v>
      </c>
      <c r="C17" s="50" t="n">
        <v>0</v>
      </c>
      <c r="D17" s="50" t="n">
        <v>0</v>
      </c>
      <c r="E17" s="50" t="n">
        <v>0</v>
      </c>
      <c r="F17" s="50" t="n">
        <v>31200</v>
      </c>
      <c r="G17" s="50" t="n">
        <v>0</v>
      </c>
      <c r="H17" s="50" t="n">
        <v>0</v>
      </c>
      <c r="I17" s="50" t="n">
        <v>0</v>
      </c>
      <c r="J17" s="50" t="n">
        <v>31200</v>
      </c>
      <c r="K17" s="50" t="n">
        <v>0</v>
      </c>
      <c r="L17" s="50" t="n">
        <v>0</v>
      </c>
      <c r="M17" s="50" t="n">
        <v>0</v>
      </c>
      <c r="N17" s="50" t="n">
        <v>0</v>
      </c>
      <c r="O17" s="51" t="n">
        <f aca="false">SUM(B17:N17)</f>
        <v>93200</v>
      </c>
    </row>
    <row r="18" customFormat="false" ht="15" hidden="false" customHeight="false" outlineLevel="0" collapsed="false">
      <c r="A18" s="49" t="s">
        <v>176</v>
      </c>
      <c r="B18" s="50" t="n">
        <v>10800</v>
      </c>
      <c r="C18" s="50" t="n">
        <v>9600</v>
      </c>
      <c r="D18" s="50" t="n">
        <v>11200</v>
      </c>
      <c r="E18" s="50" t="n">
        <v>9900</v>
      </c>
      <c r="F18" s="50" t="n">
        <v>9400</v>
      </c>
      <c r="G18" s="50" t="n">
        <v>10100</v>
      </c>
      <c r="H18" s="50" t="n">
        <v>8800</v>
      </c>
      <c r="I18" s="50" t="n">
        <v>9500</v>
      </c>
      <c r="J18" s="50" t="n">
        <v>9700</v>
      </c>
      <c r="K18" s="50" t="n">
        <v>8400</v>
      </c>
      <c r="L18" s="50" t="n">
        <v>9900</v>
      </c>
      <c r="M18" s="50" t="n">
        <v>9100</v>
      </c>
      <c r="N18" s="50" t="n">
        <v>8700</v>
      </c>
      <c r="O18" s="51" t="n">
        <f aca="false">SUM(B18:N18)</f>
        <v>125100</v>
      </c>
    </row>
    <row r="19" customFormat="false" ht="15" hidden="false" customHeight="false" outlineLevel="0" collapsed="false">
      <c r="A19" s="49" t="s">
        <v>177</v>
      </c>
      <c r="B19" s="50" t="n">
        <v>6300</v>
      </c>
      <c r="C19" s="50" t="n">
        <v>5900</v>
      </c>
      <c r="D19" s="50" t="n">
        <v>6800</v>
      </c>
      <c r="E19" s="50" t="n">
        <v>6100</v>
      </c>
      <c r="F19" s="50" t="n">
        <v>6400</v>
      </c>
      <c r="G19" s="50" t="n">
        <v>6200</v>
      </c>
      <c r="H19" s="50" t="n">
        <v>6700</v>
      </c>
      <c r="I19" s="50" t="n">
        <v>6000</v>
      </c>
      <c r="J19" s="50" t="n">
        <v>6500</v>
      </c>
      <c r="K19" s="50" t="n">
        <v>6300</v>
      </c>
      <c r="L19" s="50" t="n">
        <v>6100</v>
      </c>
      <c r="M19" s="50" t="n">
        <v>6600</v>
      </c>
      <c r="N19" s="50" t="n">
        <v>6200</v>
      </c>
      <c r="O19" s="51" t="n">
        <f aca="false">SUM(B19:N19)</f>
        <v>82100</v>
      </c>
    </row>
    <row r="20" customFormat="false" ht="15" hidden="false" customHeight="false" outlineLevel="0" collapsed="false">
      <c r="A20" s="49" t="s">
        <v>178</v>
      </c>
      <c r="B20" s="50" t="n">
        <v>24200</v>
      </c>
      <c r="C20" s="50" t="n">
        <v>11800</v>
      </c>
      <c r="D20" s="50" t="n">
        <v>15400</v>
      </c>
      <c r="E20" s="50" t="n">
        <v>12600</v>
      </c>
      <c r="F20" s="50" t="n">
        <v>21900</v>
      </c>
      <c r="G20" s="50" t="n">
        <v>12200</v>
      </c>
      <c r="H20" s="50" t="n">
        <v>14800</v>
      </c>
      <c r="I20" s="50" t="n">
        <v>11900</v>
      </c>
      <c r="J20" s="50" t="n">
        <v>22600</v>
      </c>
      <c r="K20" s="50" t="n">
        <v>12400</v>
      </c>
      <c r="L20" s="50" t="n">
        <v>15100</v>
      </c>
      <c r="M20" s="50" t="n">
        <v>12300</v>
      </c>
      <c r="N20" s="50" t="n">
        <v>20800</v>
      </c>
      <c r="O20" s="51" t="n">
        <f aca="false">SUM(B20:N20)</f>
        <v>208000</v>
      </c>
    </row>
    <row r="21" customFormat="false" ht="15" hidden="false" customHeight="false" outlineLevel="0" collapsed="false">
      <c r="A21" s="49" t="s">
        <v>179</v>
      </c>
      <c r="B21" s="50" t="n">
        <v>5500</v>
      </c>
      <c r="C21" s="50" t="n">
        <v>0</v>
      </c>
      <c r="D21" s="50" t="n">
        <v>0</v>
      </c>
      <c r="E21" s="50" t="n">
        <v>0</v>
      </c>
      <c r="F21" s="50" t="n">
        <v>5500</v>
      </c>
      <c r="G21" s="50" t="n">
        <v>0</v>
      </c>
      <c r="H21" s="50" t="n">
        <v>0</v>
      </c>
      <c r="I21" s="50" t="n">
        <v>0</v>
      </c>
      <c r="J21" s="50" t="n">
        <v>0</v>
      </c>
      <c r="K21" s="50" t="n">
        <v>5500</v>
      </c>
      <c r="L21" s="50" t="n">
        <v>0</v>
      </c>
      <c r="M21" s="50" t="n">
        <v>0</v>
      </c>
      <c r="N21" s="50" t="n">
        <v>0</v>
      </c>
      <c r="O21" s="51" t="n">
        <f aca="false">SUM(B21:N21)</f>
        <v>16500</v>
      </c>
    </row>
    <row r="22" customFormat="false" ht="15" hidden="false" customHeight="false" outlineLevel="0" collapsed="false">
      <c r="A22" s="49" t="s">
        <v>180</v>
      </c>
      <c r="B22" s="50" t="n">
        <v>0</v>
      </c>
      <c r="C22" s="50" t="n">
        <v>0</v>
      </c>
      <c r="D22" s="50" t="n">
        <v>0</v>
      </c>
      <c r="E22" s="50" t="n">
        <v>0</v>
      </c>
      <c r="F22" s="50" t="n">
        <v>0</v>
      </c>
      <c r="G22" s="50" t="n">
        <v>0</v>
      </c>
      <c r="H22" s="50" t="n">
        <v>0</v>
      </c>
      <c r="I22" s="50" t="n">
        <v>0</v>
      </c>
      <c r="J22" s="50" t="n">
        <v>0</v>
      </c>
      <c r="K22" s="50" t="n">
        <v>38000</v>
      </c>
      <c r="L22" s="50" t="n">
        <v>0</v>
      </c>
      <c r="M22" s="50" t="n">
        <v>0</v>
      </c>
      <c r="N22" s="50" t="n">
        <v>0</v>
      </c>
      <c r="O22" s="51" t="n">
        <f aca="false">SUM(B22:N22)</f>
        <v>38000</v>
      </c>
    </row>
    <row r="23" customFormat="false" ht="15" hidden="false" customHeight="false" outlineLevel="0" collapsed="false">
      <c r="A23" s="27" t="s">
        <v>181</v>
      </c>
      <c r="B23" s="52" t="n">
        <f aca="false">SUM(B16:B22)</f>
        <v>77600</v>
      </c>
      <c r="C23" s="52" t="n">
        <f aca="false">SUM(C16:C22)</f>
        <v>119900</v>
      </c>
      <c r="D23" s="52" t="n">
        <f aca="false">SUM(D16:D22)</f>
        <v>33400</v>
      </c>
      <c r="E23" s="52" t="n">
        <f aca="false">SUM(E16:E22)</f>
        <v>121200</v>
      </c>
      <c r="F23" s="52" t="n">
        <f aca="false">SUM(F16:F22)</f>
        <v>74400</v>
      </c>
      <c r="G23" s="52" t="n">
        <f aca="false">SUM(G16:G22)</f>
        <v>121400</v>
      </c>
      <c r="H23" s="52" t="n">
        <f aca="false">SUM(H16:H22)</f>
        <v>30300</v>
      </c>
      <c r="I23" s="52" t="n">
        <f aca="false">SUM(I16:I22)</f>
        <v>120300</v>
      </c>
      <c r="J23" s="52" t="n">
        <f aca="false">SUM(J16:J22)</f>
        <v>70000</v>
      </c>
      <c r="K23" s="52" t="n">
        <f aca="false">SUM(K16:K22)</f>
        <v>163500</v>
      </c>
      <c r="L23" s="52" t="n">
        <f aca="false">SUM(L16:L22)</f>
        <v>31100</v>
      </c>
      <c r="M23" s="52" t="n">
        <f aca="false">SUM(M16:M22)</f>
        <v>121100</v>
      </c>
      <c r="N23" s="52" t="n">
        <f aca="false">SUM(N16:N22)</f>
        <v>35700</v>
      </c>
      <c r="O23" s="52" t="n">
        <f aca="false">SUM(O16:O22)</f>
        <v>1119900</v>
      </c>
    </row>
    <row r="25" customFormat="false" ht="15" hidden="false" customHeight="false" outlineLevel="0" collapsed="false">
      <c r="A25" s="27" t="s">
        <v>182</v>
      </c>
      <c r="B25" s="51" t="n">
        <f aca="false">B14-B23</f>
        <v>-39000</v>
      </c>
      <c r="C25" s="51" t="n">
        <f aca="false">C14-C23</f>
        <v>31180</v>
      </c>
      <c r="D25" s="51" t="n">
        <f aca="false">D14-D23</f>
        <v>3300</v>
      </c>
      <c r="E25" s="51" t="n">
        <f aca="false">E14-E23</f>
        <v>-17365</v>
      </c>
      <c r="F25" s="51" t="n">
        <f aca="false">F14-F23</f>
        <v>54960</v>
      </c>
      <c r="G25" s="51" t="n">
        <f aca="false">G14-G23</f>
        <v>-71940</v>
      </c>
      <c r="H25" s="51" t="n">
        <f aca="false">H14-H23</f>
        <v>-10800</v>
      </c>
      <c r="I25" s="51" t="n">
        <f aca="false">I14-I23</f>
        <v>4700</v>
      </c>
      <c r="J25" s="51" t="n">
        <f aca="false">J14-J23</f>
        <v>-15300</v>
      </c>
      <c r="K25" s="51" t="n">
        <f aca="false">K14-K23</f>
        <v>-145500</v>
      </c>
      <c r="L25" s="51" t="n">
        <f aca="false">L14-L23</f>
        <v>17100</v>
      </c>
      <c r="M25" s="51" t="n">
        <f aca="false">M14-M23</f>
        <v>-102800</v>
      </c>
      <c r="N25" s="51" t="n">
        <f aca="false">N14-N23</f>
        <v>109300</v>
      </c>
      <c r="O25" s="51" t="n">
        <f aca="false">O14-O23</f>
        <v>-182165</v>
      </c>
    </row>
    <row r="26" customFormat="false" ht="15" hidden="false" customHeight="false" outlineLevel="0" collapsed="false">
      <c r="A26" s="7" t="s">
        <v>183</v>
      </c>
      <c r="B26" s="53" t="n">
        <f aca="false">B7+B25</f>
        <v>1065216.35</v>
      </c>
      <c r="C26" s="53" t="n">
        <f aca="false">C7+C25</f>
        <v>1096396.35</v>
      </c>
      <c r="D26" s="53" t="n">
        <f aca="false">D7+D25</f>
        <v>1099696.35</v>
      </c>
      <c r="E26" s="53" t="n">
        <f aca="false">E7+E25</f>
        <v>1082331.35</v>
      </c>
      <c r="F26" s="53" t="n">
        <f aca="false">F7+F25</f>
        <v>1137291.35</v>
      </c>
      <c r="G26" s="53" t="n">
        <f aca="false">G7+G25</f>
        <v>1065351.35</v>
      </c>
      <c r="H26" s="53" t="n">
        <f aca="false">H7+H25</f>
        <v>1054551.35</v>
      </c>
      <c r="I26" s="53" t="n">
        <f aca="false">I7+I25</f>
        <v>1059251.35</v>
      </c>
      <c r="J26" s="53" t="n">
        <f aca="false">J7+J25</f>
        <v>1043951.35</v>
      </c>
      <c r="K26" s="53" t="n">
        <f aca="false">K7+K25</f>
        <v>898451.35</v>
      </c>
      <c r="L26" s="53" t="n">
        <f aca="false">L7+L25</f>
        <v>915551.35</v>
      </c>
      <c r="M26" s="53" t="n">
        <f aca="false">M7+M25</f>
        <v>812751.35</v>
      </c>
      <c r="N26" s="53" t="n">
        <f aca="false">N7+N25</f>
        <v>922051.35</v>
      </c>
    </row>
    <row r="27" customFormat="false" ht="15" hidden="false" customHeight="false" outlineLevel="0" collapsed="false">
      <c r="A27" s="8" t="s">
        <v>184</v>
      </c>
      <c r="B27" s="54" t="n">
        <f aca="false">MinDays*DailyExp</f>
        <v>684000</v>
      </c>
      <c r="C27" s="54" t="n">
        <f aca="false">MinDays*DailyExp</f>
        <v>684000</v>
      </c>
      <c r="D27" s="54" t="n">
        <f aca="false">MinDays*DailyExp</f>
        <v>684000</v>
      </c>
      <c r="E27" s="54" t="n">
        <f aca="false">MinDays*DailyExp</f>
        <v>684000</v>
      </c>
      <c r="F27" s="54" t="n">
        <f aca="false">MinDays*DailyExp</f>
        <v>684000</v>
      </c>
      <c r="G27" s="54" t="n">
        <f aca="false">MinDays*DailyExp</f>
        <v>684000</v>
      </c>
      <c r="H27" s="54" t="n">
        <f aca="false">MinDays*DailyExp</f>
        <v>684000</v>
      </c>
      <c r="I27" s="54" t="n">
        <f aca="false">MinDays*DailyExp</f>
        <v>684000</v>
      </c>
      <c r="J27" s="54" t="n">
        <f aca="false">MinDays*DailyExp</f>
        <v>684000</v>
      </c>
      <c r="K27" s="54" t="n">
        <f aca="false">MinDays*DailyExp</f>
        <v>684000</v>
      </c>
      <c r="L27" s="54" t="n">
        <f aca="false">MinDays*DailyExp</f>
        <v>684000</v>
      </c>
      <c r="M27" s="54" t="n">
        <f aca="false">MinDays*DailyExp</f>
        <v>684000</v>
      </c>
      <c r="N27" s="54" t="n">
        <f aca="false">MinDays*DailyExp</f>
        <v>684000</v>
      </c>
    </row>
    <row r="28" customFormat="false" ht="15" hidden="false" customHeight="false" outlineLevel="0" collapsed="false">
      <c r="A28" s="55" t="s">
        <v>185</v>
      </c>
      <c r="B28" s="51" t="n">
        <f aca="false">B26-B27</f>
        <v>381216.35</v>
      </c>
      <c r="C28" s="51" t="n">
        <f aca="false">C26-C27</f>
        <v>412396.35</v>
      </c>
      <c r="D28" s="51" t="n">
        <f aca="false">D26-D27</f>
        <v>415696.35</v>
      </c>
      <c r="E28" s="51" t="n">
        <f aca="false">E26-E27</f>
        <v>398331.35</v>
      </c>
      <c r="F28" s="51" t="n">
        <f aca="false">F26-F27</f>
        <v>453291.35</v>
      </c>
      <c r="G28" s="51" t="n">
        <f aca="false">G26-G27</f>
        <v>381351.35</v>
      </c>
      <c r="H28" s="51" t="n">
        <f aca="false">H26-H27</f>
        <v>370551.35</v>
      </c>
      <c r="I28" s="51" t="n">
        <f aca="false">I26-I27</f>
        <v>375251.35</v>
      </c>
      <c r="J28" s="51" t="n">
        <f aca="false">J26-J27</f>
        <v>359951.35</v>
      </c>
      <c r="K28" s="51" t="n">
        <f aca="false">K26-K27</f>
        <v>214451.35</v>
      </c>
      <c r="L28" s="51" t="n">
        <f aca="false">L26-L27</f>
        <v>231551.35</v>
      </c>
      <c r="M28" s="51" t="n">
        <f aca="false">M26-M27</f>
        <v>128751.35</v>
      </c>
      <c r="N28" s="51" t="n">
        <f aca="false">N26-N27</f>
        <v>238051.35</v>
      </c>
    </row>
    <row r="30" customFormat="false" ht="15" hidden="false" customHeight="false" outlineLevel="0" collapsed="false">
      <c r="A30" s="55" t="s">
        <v>186</v>
      </c>
      <c r="B30" s="48" t="n">
        <f aca="false">MIN(B26:N26)</f>
        <v>812751.35</v>
      </c>
      <c r="D30" s="31" t="s">
        <v>187</v>
      </c>
      <c r="E30" s="56" t="n">
        <f aca="false">INDEX(B6:N6,MATCH(B30,B26:N26,0))</f>
        <v>46192</v>
      </c>
    </row>
    <row r="32" customFormat="false" ht="15" hidden="false" customHeight="false" outlineLevel="0" collapsed="false">
      <c r="A32" s="57" t="s">
        <v>188</v>
      </c>
    </row>
    <row r="33" customFormat="false" ht="15" hidden="false" customHeight="false" outlineLevel="0" collapsed="false">
      <c r="A33" s="4" t="s">
        <v>189</v>
      </c>
    </row>
    <row r="34" customFormat="false" ht="15" hidden="false" customHeight="false" outlineLevel="0" collapsed="false">
      <c r="A34" s="4" t="s">
        <v>190</v>
      </c>
    </row>
    <row r="35" customFormat="false" ht="15" hidden="false" customHeight="false" outlineLevel="0" collapsed="false">
      <c r="A35" s="4" t="s">
        <v>191</v>
      </c>
    </row>
    <row r="36" customFormat="false" ht="15" hidden="false" customHeight="false" outlineLevel="0" collapsed="false">
      <c r="A36" s="4" t="s">
        <v>192</v>
      </c>
    </row>
  </sheetData>
  <conditionalFormatting sqref="B28:N28">
    <cfRule type="cellIs" priority="2" operator="lessThan" aboveAverage="0" equalAverage="0" bottom="0" percent="0" rank="0" text="" dxfId="0">
      <formula>0</formula>
    </cfRule>
    <cfRule type="expression" priority="3" aboveAverage="0" equalAverage="0" bottom="0" percent="0" rank="0" text="" dxfId="2">
      <formula>B28=MIN($B$28:$N$28)</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Q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1" width="30"/>
    <col collapsed="false" customWidth="true" hidden="false" outlineLevel="0" max="3" min="3" style="1" width="16"/>
    <col collapsed="false" customWidth="true" hidden="false" outlineLevel="0" max="4" min="4" style="1" width="18"/>
    <col collapsed="false" customWidth="true" hidden="false" outlineLevel="0" max="11" min="5" style="1" width="11"/>
    <col collapsed="false" customWidth="true" hidden="false" outlineLevel="0" max="13" min="12" style="1" width="9"/>
    <col collapsed="false" customWidth="true" hidden="false" outlineLevel="0" max="14" min="14" style="1" width="8"/>
    <col collapsed="false" customWidth="true" hidden="false" outlineLevel="0" max="15" min="15" style="1" width="9"/>
    <col collapsed="false" customWidth="true" hidden="false" outlineLevel="0" max="16" min="16" style="1" width="7"/>
    <col collapsed="false" customWidth="true" hidden="false" outlineLevel="0" max="17" min="17" style="1" width="19"/>
  </cols>
  <sheetData>
    <row r="1" customFormat="false" ht="18.55" hidden="false" customHeight="false" outlineLevel="0" collapsed="false">
      <c r="A1" s="20" t="s">
        <v>193</v>
      </c>
    </row>
    <row r="2" customFormat="false" ht="15" hidden="false" customHeight="false" outlineLevel="0" collapsed="false">
      <c r="A2" s="3" t="str">
        <f aca="false">"Donor-restricted gifts and conditional government awards as of "&amp;TEXT(RptDate,"mmmm d, yyyy")</f>
        <v>Donor-restricted gifts and conditional government awards as of March 31, 2026</v>
      </c>
    </row>
    <row r="3" customFormat="false" ht="15" hidden="false" customHeight="false" outlineLevel="0" collapsed="false">
      <c r="A3" s="4" t="s">
        <v>1</v>
      </c>
    </row>
    <row r="5" customFormat="false" ht="42" hidden="false" customHeight="true" outlineLevel="0" collapsed="false">
      <c r="A5" s="16" t="s">
        <v>194</v>
      </c>
      <c r="B5" s="17" t="s">
        <v>195</v>
      </c>
      <c r="C5" s="17" t="s">
        <v>196</v>
      </c>
      <c r="D5" s="17" t="s">
        <v>197</v>
      </c>
      <c r="E5" s="17" t="s">
        <v>198</v>
      </c>
      <c r="F5" s="17" t="s">
        <v>199</v>
      </c>
      <c r="G5" s="17" t="s">
        <v>200</v>
      </c>
      <c r="H5" s="17" t="s">
        <v>201</v>
      </c>
      <c r="I5" s="17" t="s">
        <v>202</v>
      </c>
      <c r="J5" s="17" t="s">
        <v>203</v>
      </c>
      <c r="K5" s="17" t="s">
        <v>204</v>
      </c>
      <c r="L5" s="17" t="s">
        <v>205</v>
      </c>
      <c r="M5" s="17" t="s">
        <v>206</v>
      </c>
      <c r="N5" s="17" t="s">
        <v>207</v>
      </c>
      <c r="O5" s="17" t="s">
        <v>208</v>
      </c>
      <c r="P5" s="17" t="s">
        <v>209</v>
      </c>
      <c r="Q5" s="17" t="s">
        <v>210</v>
      </c>
    </row>
    <row r="6" customFormat="false" ht="15" hidden="false" customHeight="false" outlineLevel="0" collapsed="false">
      <c r="A6" s="41" t="s">
        <v>211</v>
      </c>
      <c r="B6" s="41" t="s">
        <v>212</v>
      </c>
      <c r="C6" s="58" t="s">
        <v>213</v>
      </c>
      <c r="D6" s="58" t="s">
        <v>141</v>
      </c>
      <c r="E6" s="59" t="n">
        <v>120000</v>
      </c>
      <c r="F6" s="59" t="n">
        <v>120000</v>
      </c>
      <c r="G6" s="59" t="n">
        <v>0</v>
      </c>
      <c r="H6" s="59" t="n">
        <v>91250</v>
      </c>
      <c r="I6" s="60" t="n">
        <f aca="false">G6+H6</f>
        <v>91250</v>
      </c>
      <c r="J6" s="60" t="n">
        <f aca="false">E6-I6</f>
        <v>28750</v>
      </c>
      <c r="K6" s="60" t="n">
        <f aca="false">IF(C6="Donor-restricted",MAX(0,F6-I6),0)</f>
        <v>28750</v>
      </c>
      <c r="L6" s="61" t="n">
        <v>45839</v>
      </c>
      <c r="M6" s="61" t="n">
        <v>46203</v>
      </c>
      <c r="N6" s="62" t="n">
        <f aca="false">IF(E6=0,0,I6/E6)</f>
        <v>0.760416666666667</v>
      </c>
      <c r="O6" s="62" t="n">
        <f aca="false">MIN(1,MAX(0,(RptDate-L6+1)/(M6-L6+1)))</f>
        <v>0.750684931506849</v>
      </c>
      <c r="P6" s="63" t="n">
        <f aca="false">M6-RptDate</f>
        <v>91</v>
      </c>
      <c r="Q6" s="42" t="str">
        <f aca="false">IF(J6&lt;=0,"Fully spent",IF(P6&lt;0,"Past end date",IF(N6&lt;O6-PaceTol,"Behind spending pace",IF(P6&lt;=EndWindow,"Ending soon","On track"))))</f>
        <v>On track</v>
      </c>
    </row>
    <row r="7" customFormat="false" ht="15" hidden="false" customHeight="false" outlineLevel="0" collapsed="false">
      <c r="A7" s="41" t="s">
        <v>214</v>
      </c>
      <c r="B7" s="41" t="s">
        <v>215</v>
      </c>
      <c r="C7" s="58" t="s">
        <v>213</v>
      </c>
      <c r="D7" s="58" t="s">
        <v>139</v>
      </c>
      <c r="E7" s="59" t="n">
        <v>150000</v>
      </c>
      <c r="F7" s="59" t="n">
        <v>150000</v>
      </c>
      <c r="G7" s="59" t="n">
        <v>42000</v>
      </c>
      <c r="H7" s="59" t="n">
        <v>53600</v>
      </c>
      <c r="I7" s="60" t="n">
        <f aca="false">G7+H7</f>
        <v>95600</v>
      </c>
      <c r="J7" s="60" t="n">
        <f aca="false">E7-I7</f>
        <v>54400</v>
      </c>
      <c r="K7" s="60" t="n">
        <f aca="false">IF(C7="Donor-restricted",MAX(0,F7-I7),0)</f>
        <v>54400</v>
      </c>
      <c r="L7" s="61" t="n">
        <v>45658</v>
      </c>
      <c r="M7" s="61" t="n">
        <v>46387</v>
      </c>
      <c r="N7" s="62" t="n">
        <f aca="false">IF(E7=0,0,I7/E7)</f>
        <v>0.637333333333333</v>
      </c>
      <c r="O7" s="62" t="n">
        <f aca="false">MIN(1,MAX(0,(RptDate-L7+1)/(M7-L7+1)))</f>
        <v>0.623287671232877</v>
      </c>
      <c r="P7" s="63" t="n">
        <f aca="false">M7-RptDate</f>
        <v>275</v>
      </c>
      <c r="Q7" s="42" t="str">
        <f aca="false">IF(J7&lt;=0,"Fully spent",IF(P7&lt;0,"Past end date",IF(N7&lt;O7-PaceTol,"Behind spending pace",IF(P7&lt;=EndWindow,"Ending soon","On track"))))</f>
        <v>On track</v>
      </c>
    </row>
    <row r="8" customFormat="false" ht="15" hidden="false" customHeight="false" outlineLevel="0" collapsed="false">
      <c r="A8" s="41" t="s">
        <v>216</v>
      </c>
      <c r="B8" s="41" t="s">
        <v>217</v>
      </c>
      <c r="C8" s="58" t="s">
        <v>213</v>
      </c>
      <c r="D8" s="58" t="s">
        <v>140</v>
      </c>
      <c r="E8" s="59" t="n">
        <v>80000</v>
      </c>
      <c r="F8" s="59" t="n">
        <v>80000</v>
      </c>
      <c r="G8" s="59" t="n">
        <v>0</v>
      </c>
      <c r="H8" s="59" t="n">
        <v>21300</v>
      </c>
      <c r="I8" s="60" t="n">
        <f aca="false">G8+H8</f>
        <v>21300</v>
      </c>
      <c r="J8" s="60" t="n">
        <f aca="false">E8-I8</f>
        <v>58700</v>
      </c>
      <c r="K8" s="60" t="n">
        <f aca="false">IF(C8="Donor-restricted",MAX(0,F8-I8),0)</f>
        <v>58700</v>
      </c>
      <c r="L8" s="61" t="n">
        <v>45901</v>
      </c>
      <c r="M8" s="61" t="n">
        <v>46265</v>
      </c>
      <c r="N8" s="62" t="n">
        <f aca="false">IF(E8=0,0,I8/E8)</f>
        <v>0.26625</v>
      </c>
      <c r="O8" s="62" t="n">
        <f aca="false">MIN(1,MAX(0,(RptDate-L8+1)/(M8-L8+1)))</f>
        <v>0.580821917808219</v>
      </c>
      <c r="P8" s="63" t="n">
        <f aca="false">M8-RptDate</f>
        <v>153</v>
      </c>
      <c r="Q8" s="42" t="str">
        <f aca="false">IF(J8&lt;=0,"Fully spent",IF(P8&lt;0,"Past end date",IF(N8&lt;O8-PaceTol,"Behind spending pace",IF(P8&lt;=EndWindow,"Ending soon","On track"))))</f>
        <v>Behind spending pace</v>
      </c>
    </row>
    <row r="9" customFormat="false" ht="15" hidden="false" customHeight="false" outlineLevel="0" collapsed="false">
      <c r="A9" s="41" t="s">
        <v>218</v>
      </c>
      <c r="B9" s="41" t="s">
        <v>219</v>
      </c>
      <c r="C9" s="58" t="s">
        <v>213</v>
      </c>
      <c r="D9" s="58" t="s">
        <v>140</v>
      </c>
      <c r="E9" s="59" t="n">
        <v>45000</v>
      </c>
      <c r="F9" s="59" t="n">
        <v>30000</v>
      </c>
      <c r="G9" s="59" t="n">
        <v>0</v>
      </c>
      <c r="H9" s="59" t="n">
        <v>12950</v>
      </c>
      <c r="I9" s="60" t="n">
        <f aca="false">G9+H9</f>
        <v>12950</v>
      </c>
      <c r="J9" s="60" t="n">
        <f aca="false">E9-I9</f>
        <v>32050</v>
      </c>
      <c r="K9" s="60" t="n">
        <f aca="false">IF(C9="Donor-restricted",MAX(0,F9-I9),0)</f>
        <v>17050</v>
      </c>
      <c r="L9" s="61" t="n">
        <v>45931</v>
      </c>
      <c r="M9" s="61" t="n">
        <v>46295</v>
      </c>
      <c r="N9" s="62" t="n">
        <f aca="false">IF(E9=0,0,I9/E9)</f>
        <v>0.287777777777778</v>
      </c>
      <c r="O9" s="62" t="n">
        <f aca="false">MIN(1,MAX(0,(RptDate-L9+1)/(M9-L9+1)))</f>
        <v>0.498630136986301</v>
      </c>
      <c r="P9" s="63" t="n">
        <f aca="false">M9-RptDate</f>
        <v>183</v>
      </c>
      <c r="Q9" s="42" t="str">
        <f aca="false">IF(J9&lt;=0,"Fully spent",IF(P9&lt;0,"Past end date",IF(N9&lt;O9-PaceTol,"Behind spending pace",IF(P9&lt;=EndWindow,"Ending soon","On track"))))</f>
        <v>Behind spending pace</v>
      </c>
    </row>
    <row r="10" customFormat="false" ht="15" hidden="false" customHeight="false" outlineLevel="0" collapsed="false">
      <c r="A10" s="41" t="s">
        <v>220</v>
      </c>
      <c r="B10" s="41" t="s">
        <v>221</v>
      </c>
      <c r="C10" s="58" t="s">
        <v>213</v>
      </c>
      <c r="D10" s="58" t="s">
        <v>141</v>
      </c>
      <c r="E10" s="59" t="n">
        <v>90000</v>
      </c>
      <c r="F10" s="59" t="n">
        <v>90000</v>
      </c>
      <c r="G10" s="59" t="n">
        <v>52000</v>
      </c>
      <c r="H10" s="59" t="n">
        <v>31200</v>
      </c>
      <c r="I10" s="60" t="n">
        <f aca="false">G10+H10</f>
        <v>83200</v>
      </c>
      <c r="J10" s="60" t="n">
        <f aca="false">E10-I10</f>
        <v>6800</v>
      </c>
      <c r="K10" s="60" t="n">
        <f aca="false">IF(C10="Donor-restricted",MAX(0,F10-I10),0)</f>
        <v>6800</v>
      </c>
      <c r="L10" s="61" t="n">
        <v>45474</v>
      </c>
      <c r="M10" s="61" t="n">
        <v>46203</v>
      </c>
      <c r="N10" s="62" t="n">
        <f aca="false">IF(E10=0,0,I10/E10)</f>
        <v>0.924444444444444</v>
      </c>
      <c r="O10" s="62" t="n">
        <f aca="false">MIN(1,MAX(0,(RptDate-L10+1)/(M10-L10+1)))</f>
        <v>0.875342465753425</v>
      </c>
      <c r="P10" s="63" t="n">
        <f aca="false">M10-RptDate</f>
        <v>91</v>
      </c>
      <c r="Q10" s="42" t="str">
        <f aca="false">IF(J10&lt;=0,"Fully spent",IF(P10&lt;0,"Past end date",IF(N10&lt;O10-PaceTol,"Behind spending pace",IF(P10&lt;=EndWindow,"Ending soon","On track"))))</f>
        <v>On track</v>
      </c>
    </row>
    <row r="11" customFormat="false" ht="15" hidden="false" customHeight="false" outlineLevel="0" collapsed="false">
      <c r="A11" s="41" t="s">
        <v>222</v>
      </c>
      <c r="B11" s="41" t="s">
        <v>223</v>
      </c>
      <c r="C11" s="58" t="s">
        <v>213</v>
      </c>
      <c r="D11" s="58" t="s">
        <v>139</v>
      </c>
      <c r="E11" s="59" t="n">
        <v>110000</v>
      </c>
      <c r="F11" s="59" t="n">
        <v>55000</v>
      </c>
      <c r="G11" s="59" t="n">
        <v>0</v>
      </c>
      <c r="H11" s="59" t="n">
        <v>41600</v>
      </c>
      <c r="I11" s="60" t="n">
        <f aca="false">G11+H11</f>
        <v>41600</v>
      </c>
      <c r="J11" s="60" t="n">
        <f aca="false">E11-I11</f>
        <v>68400</v>
      </c>
      <c r="K11" s="60" t="n">
        <f aca="false">IF(C11="Donor-restricted",MAX(0,F11-I11),0)</f>
        <v>13400</v>
      </c>
      <c r="L11" s="61" t="n">
        <v>45839</v>
      </c>
      <c r="M11" s="61" t="n">
        <v>46568</v>
      </c>
      <c r="N11" s="62" t="n">
        <f aca="false">IF(E11=0,0,I11/E11)</f>
        <v>0.378181818181818</v>
      </c>
      <c r="O11" s="62" t="n">
        <f aca="false">MIN(1,MAX(0,(RptDate-L11+1)/(M11-L11+1)))</f>
        <v>0.375342465753425</v>
      </c>
      <c r="P11" s="63" t="n">
        <f aca="false">M11-RptDate</f>
        <v>456</v>
      </c>
      <c r="Q11" s="42" t="str">
        <f aca="false">IF(J11&lt;=0,"Fully spent",IF(P11&lt;0,"Past end date",IF(N11&lt;O11-PaceTol,"Behind spending pace",IF(P11&lt;=EndWindow,"Ending soon","On track"))))</f>
        <v>On track</v>
      </c>
    </row>
    <row r="12" customFormat="false" ht="22.35" hidden="false" customHeight="false" outlineLevel="0" collapsed="false">
      <c r="A12" s="41" t="s">
        <v>224</v>
      </c>
      <c r="B12" s="41" t="s">
        <v>225</v>
      </c>
      <c r="C12" s="58" t="s">
        <v>213</v>
      </c>
      <c r="D12" s="58" t="s">
        <v>226</v>
      </c>
      <c r="E12" s="59" t="n">
        <v>75000</v>
      </c>
      <c r="F12" s="59" t="n">
        <v>50000</v>
      </c>
      <c r="G12" s="59" t="n">
        <v>25000</v>
      </c>
      <c r="H12" s="59" t="n">
        <v>25000</v>
      </c>
      <c r="I12" s="60" t="n">
        <f aca="false">G12+H12</f>
        <v>50000</v>
      </c>
      <c r="J12" s="60" t="n">
        <f aca="false">E12-I12</f>
        <v>25000</v>
      </c>
      <c r="K12" s="60" t="n">
        <f aca="false">IF(C12="Donor-restricted",MAX(0,F12-I12),0)</f>
        <v>0</v>
      </c>
      <c r="L12" s="61" t="n">
        <v>45474</v>
      </c>
      <c r="M12" s="61" t="n">
        <v>46568</v>
      </c>
      <c r="N12" s="62" t="n">
        <f aca="false">IF(E12=0,0,I12/E12)</f>
        <v>0.666666666666667</v>
      </c>
      <c r="O12" s="62" t="n">
        <f aca="false">MIN(1,MAX(0,(RptDate-L12+1)/(M12-L12+1)))</f>
        <v>0.583561643835617</v>
      </c>
      <c r="P12" s="63" t="n">
        <f aca="false">M12-RptDate</f>
        <v>456</v>
      </c>
      <c r="Q12" s="42" t="str">
        <f aca="false">IF(J12&lt;=0,"Fully spent",IF(P12&lt;0,"Past end date",IF(N12&lt;O12-PaceTol,"Behind spending pace",IF(P12&lt;=EndWindow,"Ending soon","On track"))))</f>
        <v>On track</v>
      </c>
    </row>
    <row r="13" customFormat="false" ht="15" hidden="false" customHeight="false" outlineLevel="0" collapsed="false">
      <c r="A13" s="41" t="s">
        <v>227</v>
      </c>
      <c r="B13" s="41" t="s">
        <v>228</v>
      </c>
      <c r="C13" s="58" t="s">
        <v>213</v>
      </c>
      <c r="D13" s="58" t="s">
        <v>141</v>
      </c>
      <c r="E13" s="59" t="n">
        <v>19800</v>
      </c>
      <c r="F13" s="59" t="n">
        <v>19800</v>
      </c>
      <c r="G13" s="59" t="n">
        <v>0</v>
      </c>
      <c r="H13" s="59" t="n">
        <v>14850</v>
      </c>
      <c r="I13" s="60" t="n">
        <f aca="false">G13+H13</f>
        <v>14850</v>
      </c>
      <c r="J13" s="60" t="n">
        <f aca="false">E13-I13</f>
        <v>4950</v>
      </c>
      <c r="K13" s="60" t="n">
        <f aca="false">IF(C13="Donor-restricted",MAX(0,F13-I13),0)</f>
        <v>4950</v>
      </c>
      <c r="L13" s="61" t="n">
        <v>45839</v>
      </c>
      <c r="M13" s="61" t="n">
        <v>46203</v>
      </c>
      <c r="N13" s="62" t="n">
        <f aca="false">IF(E13=0,0,I13/E13)</f>
        <v>0.75</v>
      </c>
      <c r="O13" s="62" t="n">
        <f aca="false">MIN(1,MAX(0,(RptDate-L13+1)/(M13-L13+1)))</f>
        <v>0.750684931506849</v>
      </c>
      <c r="P13" s="63" t="n">
        <f aca="false">M13-RptDate</f>
        <v>91</v>
      </c>
      <c r="Q13" s="42" t="str">
        <f aca="false">IF(J13&lt;=0,"Fully spent",IF(P13&lt;0,"Past end date",IF(N13&lt;O13-PaceTol,"Behind spending pace",IF(P13&lt;=EndWindow,"Ending soon","On track"))))</f>
        <v>On track</v>
      </c>
    </row>
    <row r="14" customFormat="false" ht="22.35" hidden="false" customHeight="false" outlineLevel="0" collapsed="false">
      <c r="A14" s="41" t="s">
        <v>229</v>
      </c>
      <c r="B14" s="41" t="s">
        <v>230</v>
      </c>
      <c r="C14" s="58" t="s">
        <v>231</v>
      </c>
      <c r="D14" s="58" t="s">
        <v>139</v>
      </c>
      <c r="E14" s="59" t="n">
        <v>1180000</v>
      </c>
      <c r="F14" s="60" t="n">
        <f aca="false">H14-SUMIFS('AR and Pledges'!$E$7:$E$60,'AR and Pledges'!$B$7:$B$60,B14)-SUMIFS('TB Current'!$F$7:$F$400,'TB Current'!$A$7:$A$400,2210)</f>
        <v>894709.79</v>
      </c>
      <c r="G14" s="59" t="n">
        <v>0</v>
      </c>
      <c r="H14" s="60" t="n">
        <f aca="false">-SUMIFS('TB Current'!$F$7:$F$400,'TB Current'!$A$7:$A$400,4110)</f>
        <v>906299.79</v>
      </c>
      <c r="I14" s="60" t="n">
        <f aca="false">G14+H14</f>
        <v>906299.79</v>
      </c>
      <c r="J14" s="60" t="n">
        <f aca="false">E14-I14</f>
        <v>273700.21</v>
      </c>
      <c r="K14" s="60" t="n">
        <f aca="false">IF(C14="Donor-restricted",MAX(0,F14-I14),0)</f>
        <v>0</v>
      </c>
      <c r="L14" s="61" t="n">
        <v>45839</v>
      </c>
      <c r="M14" s="61" t="n">
        <v>46203</v>
      </c>
      <c r="N14" s="62" t="n">
        <f aca="false">IF(E14=0,0,I14/E14)</f>
        <v>0.768050669491526</v>
      </c>
      <c r="O14" s="62" t="n">
        <f aca="false">MIN(1,MAX(0,(RptDate-L14+1)/(M14-L14+1)))</f>
        <v>0.750684931506849</v>
      </c>
      <c r="P14" s="63" t="n">
        <f aca="false">M14-RptDate</f>
        <v>91</v>
      </c>
      <c r="Q14" s="42" t="str">
        <f aca="false">IF(J14&lt;=0,"Fully spent",IF(P14&lt;0,"Past end date",IF(N14&lt;O14-PaceTol,"Behind spending pace",IF(P14&lt;=EndWindow,"Ending soon","On track"))))</f>
        <v>On track</v>
      </c>
    </row>
    <row r="15" customFormat="false" ht="15" hidden="false" customHeight="false" outlineLevel="0" collapsed="false">
      <c r="A15" s="41" t="s">
        <v>232</v>
      </c>
      <c r="B15" s="41" t="s">
        <v>233</v>
      </c>
      <c r="C15" s="58" t="s">
        <v>231</v>
      </c>
      <c r="D15" s="58" t="s">
        <v>140</v>
      </c>
      <c r="E15" s="59" t="n">
        <v>520000</v>
      </c>
      <c r="F15" s="60" t="n">
        <f aca="false">H15-SUMIFS('AR and Pledges'!$E$7:$E$60,'AR and Pledges'!$B$7:$B$60,B15)</f>
        <v>204034.56</v>
      </c>
      <c r="G15" s="59" t="n">
        <v>0</v>
      </c>
      <c r="H15" s="60" t="n">
        <f aca="false">-SUMIFS('TB Current'!$F$7:$F$400,'TB Current'!$A$7:$A$400,4120)</f>
        <v>352999.56</v>
      </c>
      <c r="I15" s="60" t="n">
        <f aca="false">G15+H15</f>
        <v>352999.56</v>
      </c>
      <c r="J15" s="60" t="n">
        <f aca="false">E15-I15</f>
        <v>167000.44</v>
      </c>
      <c r="K15" s="60" t="n">
        <f aca="false">IF(C15="Donor-restricted",MAX(0,F15-I15),0)</f>
        <v>0</v>
      </c>
      <c r="L15" s="61" t="n">
        <v>45839</v>
      </c>
      <c r="M15" s="61" t="n">
        <v>46203</v>
      </c>
      <c r="N15" s="62" t="n">
        <f aca="false">IF(E15=0,0,I15/E15)</f>
        <v>0.678845307692308</v>
      </c>
      <c r="O15" s="62" t="n">
        <f aca="false">MIN(1,MAX(0,(RptDate-L15+1)/(M15-L15+1)))</f>
        <v>0.750684931506849</v>
      </c>
      <c r="P15" s="63" t="n">
        <f aca="false">M15-RptDate</f>
        <v>91</v>
      </c>
      <c r="Q15" s="42" t="str">
        <f aca="false">IF(J15&lt;=0,"Fully spent",IF(P15&lt;0,"Past end date",IF(N15&lt;O15-PaceTol,"Behind spending pace",IF(P15&lt;=EndWindow,"Ending soon","On track"))))</f>
        <v>Behind spending pace</v>
      </c>
    </row>
    <row r="16" customFormat="false" ht="15" hidden="false" customHeight="false" outlineLevel="0" collapsed="false">
      <c r="A16" s="41" t="s">
        <v>234</v>
      </c>
      <c r="B16" s="41" t="s">
        <v>235</v>
      </c>
      <c r="C16" s="58" t="s">
        <v>231</v>
      </c>
      <c r="D16" s="58" t="s">
        <v>141</v>
      </c>
      <c r="E16" s="59" t="n">
        <v>410000</v>
      </c>
      <c r="F16" s="60" t="n">
        <f aca="false">H16-SUMIFS('AR and Pledges'!$E$7:$E$60,'AR and Pledges'!$B$7:$B$60,B16)</f>
        <v>241851.77</v>
      </c>
      <c r="G16" s="59" t="n">
        <v>0</v>
      </c>
      <c r="H16" s="60" t="n">
        <f aca="false">-SUMIFS('TB Current'!$F$7:$F$400,'TB Current'!$A$7:$A$400,4130)</f>
        <v>306656.77</v>
      </c>
      <c r="I16" s="60" t="n">
        <f aca="false">G16+H16</f>
        <v>306656.77</v>
      </c>
      <c r="J16" s="60" t="n">
        <f aca="false">E16-I16</f>
        <v>103343.23</v>
      </c>
      <c r="K16" s="60" t="n">
        <f aca="false">IF(C16="Donor-restricted",MAX(0,F16-I16),0)</f>
        <v>0</v>
      </c>
      <c r="L16" s="61" t="n">
        <v>45839</v>
      </c>
      <c r="M16" s="61" t="n">
        <v>46203</v>
      </c>
      <c r="N16" s="62" t="n">
        <f aca="false">IF(E16=0,0,I16/E16)</f>
        <v>0.747943341463415</v>
      </c>
      <c r="O16" s="62" t="n">
        <f aca="false">MIN(1,MAX(0,(RptDate-L16+1)/(M16-L16+1)))</f>
        <v>0.750684931506849</v>
      </c>
      <c r="P16" s="63" t="n">
        <f aca="false">M16-RptDate</f>
        <v>91</v>
      </c>
      <c r="Q16" s="42" t="str">
        <f aca="false">IF(J16&lt;=0,"Fully spent",IF(P16&lt;0,"Past end date",IF(N16&lt;O16-PaceTol,"Behind spending pace",IF(P16&lt;=EndWindow,"Ending soon","On track"))))</f>
        <v>On track</v>
      </c>
    </row>
    <row r="17" customFormat="false" ht="15" hidden="false" customHeight="false" outlineLevel="0" collapsed="false">
      <c r="A17" s="55" t="s">
        <v>236</v>
      </c>
      <c r="E17" s="64" t="n">
        <f aca="false">SUM(E6:E16)</f>
        <v>2799800</v>
      </c>
      <c r="F17" s="64" t="n">
        <f aca="false">SUM(F6:F16)</f>
        <v>1935396.12</v>
      </c>
      <c r="G17" s="64" t="n">
        <f aca="false">SUM(G6:G16)</f>
        <v>119000</v>
      </c>
      <c r="H17" s="64" t="n">
        <f aca="false">SUM(H6:H16)</f>
        <v>1857706.12</v>
      </c>
      <c r="I17" s="64" t="n">
        <f aca="false">SUM(I6:I16)</f>
        <v>1976706.12</v>
      </c>
      <c r="J17" s="64" t="n">
        <f aca="false">SUM(J6:J16)</f>
        <v>823093.88</v>
      </c>
      <c r="K17" s="64" t="n">
        <f aca="false">SUM(K6:K16)</f>
        <v>184050</v>
      </c>
    </row>
    <row r="19" customFormat="false" ht="15" hidden="false" customHeight="false" outlineLevel="0" collapsed="false">
      <c r="A19" s="65" t="s">
        <v>237</v>
      </c>
      <c r="H19" s="15" t="s">
        <v>238</v>
      </c>
      <c r="I19" s="15" t="s">
        <v>239</v>
      </c>
      <c r="J19" s="15" t="s">
        <v>240</v>
      </c>
    </row>
    <row r="20" customFormat="false" ht="15" hidden="false" customHeight="false" outlineLevel="0" collapsed="false">
      <c r="A20" s="8" t="s">
        <v>241</v>
      </c>
      <c r="H20" s="66" t="n">
        <f aca="false">SUMIFS(H6:H16,C6:C16,"Donor-restricted")</f>
        <v>291750</v>
      </c>
      <c r="I20" s="66" t="n">
        <f aca="false">-SUMIFS('TB Current'!$F$7:$F$400,'TB Current'!$A$7:$A$400,4900)</f>
        <v>291750</v>
      </c>
      <c r="J20" s="46" t="str">
        <f aca="false">IF(ABS(H20-I20)&lt;1,"Agrees","Does not agree")</f>
        <v>Agrees</v>
      </c>
    </row>
    <row r="21" customFormat="false" ht="15" hidden="false" customHeight="false" outlineLevel="0" collapsed="false">
      <c r="A21" s="8" t="s">
        <v>242</v>
      </c>
      <c r="H21" s="66" t="n">
        <f aca="false">SUMIFS(K6:K16,C6:C16,"Donor-restricted")</f>
        <v>184050</v>
      </c>
    </row>
    <row r="23" customFormat="false" ht="15" hidden="false" customHeight="false" outlineLevel="0" collapsed="false">
      <c r="A23" s="4" t="s">
        <v>243</v>
      </c>
    </row>
  </sheetData>
  <conditionalFormatting sqref="Q6:Q16">
    <cfRule type="expression" priority="2" aboveAverage="0" equalAverage="0" bottom="0" percent="0" rank="0" text="" dxfId="0">
      <formula>Q6="Behind spending pace"</formula>
    </cfRule>
    <cfRule type="expression" priority="3" aboveAverage="0" equalAverage="0" bottom="0" percent="0" rank="0" text="" dxfId="4">
      <formula>Q6="Ending soon"</formula>
    </cfRule>
    <cfRule type="expression" priority="4" aboveAverage="0" equalAverage="0" bottom="0" percent="0" rank="0" text="" dxfId="3">
      <formula>Q6="On track"</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Q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5"/>
    <col collapsed="false" customWidth="true" hidden="false" outlineLevel="0" max="2" min="2" style="1" width="40"/>
    <col collapsed="false" customWidth="true" hidden="false" outlineLevel="0" max="3" min="3" style="1" width="22"/>
    <col collapsed="false" customWidth="true" hidden="false" outlineLevel="0" max="4" min="4" style="1" width="9"/>
    <col collapsed="false" customWidth="true" hidden="false" outlineLevel="0" max="5" min="5" style="1" width="11"/>
    <col collapsed="false" customWidth="true" hidden="false" outlineLevel="0" max="6" min="6" style="1" width="8"/>
    <col collapsed="false" customWidth="true" hidden="false" outlineLevel="0" max="7" min="7" style="1" width="13"/>
    <col collapsed="false" customWidth="true" hidden="false" outlineLevel="0" max="8" min="8" style="1" width="3"/>
    <col collapsed="false" customWidth="true" hidden="false" outlineLevel="0" max="9" min="9" style="1" width="16"/>
    <col collapsed="false" customWidth="true" hidden="false" outlineLevel="0" max="14" min="10" style="1" width="11"/>
    <col collapsed="false" customWidth="true" hidden="false" outlineLevel="0" max="16" min="15" style="1" width="12"/>
    <col collapsed="false" customWidth="true" hidden="false" outlineLevel="0" max="17" min="17" style="1" width="10"/>
  </cols>
  <sheetData>
    <row r="1" customFormat="false" ht="18.55" hidden="false" customHeight="false" outlineLevel="0" collapsed="false">
      <c r="A1" s="20" t="s">
        <v>244</v>
      </c>
    </row>
    <row r="2" customFormat="false" ht="15" hidden="false" customHeight="false" outlineLevel="0" collapsed="false">
      <c r="A2" s="3" t="str">
        <f aca="false">"Open items as of "&amp;TEXT(RptDate,"mmmm d, yyyy")&amp;", aged by days past the due date"</f>
        <v>Open items as of March 31, 2026, aged by days past the due date</v>
      </c>
    </row>
    <row r="3" customFormat="false" ht="15" hidden="false" customHeight="false" outlineLevel="0" collapsed="false">
      <c r="A3" s="4" t="s">
        <v>1</v>
      </c>
    </row>
    <row r="5" customFormat="false" ht="15" hidden="false" customHeight="false" outlineLevel="0" collapsed="false">
      <c r="I5" s="7" t="s">
        <v>245</v>
      </c>
    </row>
    <row r="6" customFormat="false" ht="30" hidden="false" customHeight="true" outlineLevel="0" collapsed="false">
      <c r="A6" s="16" t="s">
        <v>196</v>
      </c>
      <c r="B6" s="17" t="s">
        <v>246</v>
      </c>
      <c r="C6" s="17" t="s">
        <v>247</v>
      </c>
      <c r="D6" s="17" t="s">
        <v>248</v>
      </c>
      <c r="E6" s="17" t="s">
        <v>249</v>
      </c>
      <c r="F6" s="17" t="s">
        <v>250</v>
      </c>
      <c r="G6" s="17" t="s">
        <v>251</v>
      </c>
      <c r="I6" s="16" t="s">
        <v>196</v>
      </c>
      <c r="J6" s="17" t="s">
        <v>252</v>
      </c>
      <c r="K6" s="17" t="s">
        <v>253</v>
      </c>
      <c r="L6" s="17" t="s">
        <v>254</v>
      </c>
      <c r="M6" s="17" t="s">
        <v>255</v>
      </c>
      <c r="N6" s="17" t="s">
        <v>256</v>
      </c>
      <c r="O6" s="17" t="s">
        <v>236</v>
      </c>
      <c r="P6" s="17" t="s">
        <v>257</v>
      </c>
      <c r="Q6" s="17" t="s">
        <v>258</v>
      </c>
    </row>
    <row r="7" customFormat="false" ht="15" hidden="false" customHeight="false" outlineLevel="0" collapsed="false">
      <c r="A7" s="67" t="s">
        <v>259</v>
      </c>
      <c r="B7" s="67" t="s">
        <v>230</v>
      </c>
      <c r="C7" s="67" t="s">
        <v>260</v>
      </c>
      <c r="D7" s="68" t="n">
        <v>46111</v>
      </c>
      <c r="E7" s="50" t="n">
        <v>101880</v>
      </c>
      <c r="F7" s="69" t="n">
        <f aca="false">MAX(0,RptDate-D7)</f>
        <v>1</v>
      </c>
      <c r="G7" s="8" t="str">
        <f aca="false">IF(D7&gt;RptDate,"Not yet due",IF(F7&lt;=30,"1 to 30 days",IF(F7&lt;=60,"31 to 60 days",IF(F7&lt;=90,"61 to 90 days","Over 90 days"))))</f>
        <v>1 to 30 days</v>
      </c>
      <c r="I7" s="8" t="s">
        <v>259</v>
      </c>
      <c r="J7" s="70" t="n">
        <f aca="false">SUMIFS($E$7:$E$29,$A$7:$A$29,$I7,$G$7:$G$29,"Not yet due")</f>
        <v>70680</v>
      </c>
      <c r="K7" s="70" t="n">
        <f aca="false">SUMIFS($E$7:$E$29,$A$7:$A$29,$I7,$G$7:$G$29,"1 to 30 days")</f>
        <v>170340</v>
      </c>
      <c r="L7" s="70" t="n">
        <f aca="false">SUMIFS($E$7:$E$29,$A$7:$A$29,$I7,$G$7:$G$29,"31 to 60 days")</f>
        <v>86860</v>
      </c>
      <c r="M7" s="70" t="n">
        <f aca="false">SUMIFS($E$7:$E$29,$A$7:$A$29,$I7,$G$7:$G$29,"61 to 90 days")</f>
        <v>35980</v>
      </c>
      <c r="N7" s="70" t="n">
        <f aca="false">SUMIFS($E$7:$E$29,$A$7:$A$29,$I7,$G$7:$G$29,"Over 90 days")</f>
        <v>12500</v>
      </c>
      <c r="O7" s="51" t="n">
        <f aca="false">SUM(J7:N7)</f>
        <v>376360</v>
      </c>
      <c r="P7" s="70" t="n">
        <f aca="false">SUMIFS('TB Current'!$F$7:$F$400,'TB Current'!$G$7:$G$400,"Grants and contracts receivable")</f>
        <v>376360</v>
      </c>
      <c r="Q7" s="71" t="n">
        <f aca="false">O7-P7</f>
        <v>0</v>
      </c>
    </row>
    <row r="8" customFormat="false" ht="15" hidden="false" customHeight="false" outlineLevel="0" collapsed="false">
      <c r="A8" s="67" t="s">
        <v>259</v>
      </c>
      <c r="B8" s="67" t="s">
        <v>230</v>
      </c>
      <c r="C8" s="67" t="s">
        <v>261</v>
      </c>
      <c r="D8" s="68" t="n">
        <v>46081</v>
      </c>
      <c r="E8" s="50" t="n">
        <v>48210</v>
      </c>
      <c r="F8" s="69" t="n">
        <f aca="false">MAX(0,RptDate-D8)</f>
        <v>31</v>
      </c>
      <c r="G8" s="8" t="str">
        <f aca="false">IF(D8&gt;RptDate,"Not yet due",IF(F8&lt;=30,"1 to 30 days",IF(F8&lt;=60,"31 to 60 days",IF(F8&lt;=90,"61 to 90 days","Over 90 days"))))</f>
        <v>31 to 60 days</v>
      </c>
      <c r="I8" s="8" t="s">
        <v>262</v>
      </c>
      <c r="J8" s="70" t="n">
        <f aca="false">SUMIFS($E$7:$E$29,$A$7:$A$29,$I8,$G$7:$G$29,"Not yet due")</f>
        <v>17715</v>
      </c>
      <c r="K8" s="70" t="n">
        <f aca="false">SUMIFS($E$7:$E$29,$A$7:$A$29,$I8,$G$7:$G$29,"1 to 30 days")</f>
        <v>14045</v>
      </c>
      <c r="L8" s="70" t="n">
        <f aca="false">SUMIFS($E$7:$E$29,$A$7:$A$29,$I8,$G$7:$G$29,"31 to 60 days")</f>
        <v>0</v>
      </c>
      <c r="M8" s="70" t="n">
        <f aca="false">SUMIFS($E$7:$E$29,$A$7:$A$29,$I8,$G$7:$G$29,"61 to 90 days")</f>
        <v>2310</v>
      </c>
      <c r="N8" s="70" t="n">
        <f aca="false">SUMIFS($E$7:$E$29,$A$7:$A$29,$I8,$G$7:$G$29,"Over 90 days")</f>
        <v>4800</v>
      </c>
      <c r="O8" s="51" t="n">
        <f aca="false">SUM(J8:N8)</f>
        <v>38870</v>
      </c>
      <c r="P8" s="70" t="n">
        <f aca="false">SUMIFS('TB Current'!$F$7:$F$400,'TB Current'!$G$7:$G$400,"Program fees receivable")</f>
        <v>38870</v>
      </c>
      <c r="Q8" s="71" t="n">
        <f aca="false">O8-P8</f>
        <v>0</v>
      </c>
    </row>
    <row r="9" customFormat="false" ht="15" hidden="false" customHeight="false" outlineLevel="0" collapsed="false">
      <c r="A9" s="67" t="s">
        <v>259</v>
      </c>
      <c r="B9" s="67" t="s">
        <v>233</v>
      </c>
      <c r="C9" s="67" t="s">
        <v>263</v>
      </c>
      <c r="D9" s="68" t="n">
        <v>46121</v>
      </c>
      <c r="E9" s="50" t="n">
        <v>36920</v>
      </c>
      <c r="F9" s="69" t="n">
        <f aca="false">MAX(0,RptDate-D9)</f>
        <v>0</v>
      </c>
      <c r="G9" s="8" t="str">
        <f aca="false">IF(D9&gt;RptDate,"Not yet due",IF(F9&lt;=30,"1 to 30 days",IF(F9&lt;=60,"31 to 60 days",IF(F9&lt;=90,"61 to 90 days","Over 90 days"))))</f>
        <v>Not yet due</v>
      </c>
      <c r="I9" s="8" t="s">
        <v>264</v>
      </c>
      <c r="J9" s="70" t="n">
        <f aca="false">SUMIFS($E$7:$E$29,$A$7:$A$29,$I9,$G$7:$G$29,"Not yet due")</f>
        <v>154900</v>
      </c>
      <c r="K9" s="70" t="n">
        <f aca="false">SUMIFS($E$7:$E$29,$A$7:$A$29,$I9,$G$7:$G$29,"1 to 30 days")</f>
        <v>0</v>
      </c>
      <c r="L9" s="70" t="n">
        <f aca="false">SUMIFS($E$7:$E$29,$A$7:$A$29,$I9,$G$7:$G$29,"31 to 60 days")</f>
        <v>16850</v>
      </c>
      <c r="M9" s="70" t="n">
        <f aca="false">SUMIFS($E$7:$E$29,$A$7:$A$29,$I9,$G$7:$G$29,"61 to 90 days")</f>
        <v>0</v>
      </c>
      <c r="N9" s="70" t="n">
        <f aca="false">SUMIFS($E$7:$E$29,$A$7:$A$29,$I9,$G$7:$G$29,"Over 90 days")</f>
        <v>10000</v>
      </c>
      <c r="O9" s="51" t="n">
        <f aca="false">SUM(J9:N9)</f>
        <v>181750</v>
      </c>
      <c r="P9" s="70" t="n">
        <f aca="false">SUMIFS('TB Current'!$F$7:$F$400,'TB Current'!$G$7:$G$400,"Pledges receivable, net")-SUMIFS('TB Current'!$F$7:$F$400,'TB Current'!$A$7:$A$400,1165)</f>
        <v>181750</v>
      </c>
      <c r="Q9" s="71" t="n">
        <f aca="false">O9-P9</f>
        <v>0</v>
      </c>
    </row>
    <row r="10" customFormat="false" ht="15" hidden="false" customHeight="false" outlineLevel="0" collapsed="false">
      <c r="A10" s="67" t="s">
        <v>259</v>
      </c>
      <c r="B10" s="67" t="s">
        <v>233</v>
      </c>
      <c r="C10" s="67" t="s">
        <v>265</v>
      </c>
      <c r="D10" s="68" t="n">
        <v>46091</v>
      </c>
      <c r="E10" s="50" t="n">
        <v>37415</v>
      </c>
      <c r="F10" s="69" t="n">
        <f aca="false">MAX(0,RptDate-D10)</f>
        <v>21</v>
      </c>
      <c r="G10" s="8" t="str">
        <f aca="false">IF(D10&gt;RptDate,"Not yet due",IF(F10&lt;=30,"1 to 30 days",IF(F10&lt;=60,"31 to 60 days",IF(F10&lt;=90,"61 to 90 days","Over 90 days"))))</f>
        <v>1 to 30 days</v>
      </c>
      <c r="I10" s="55" t="s">
        <v>236</v>
      </c>
      <c r="J10" s="64" t="n">
        <f aca="false">SUM(J7:J9)</f>
        <v>243295</v>
      </c>
      <c r="K10" s="64" t="n">
        <f aca="false">SUM(K7:K9)</f>
        <v>184385</v>
      </c>
      <c r="L10" s="64" t="n">
        <f aca="false">SUM(L7:L9)</f>
        <v>103710</v>
      </c>
      <c r="M10" s="64" t="n">
        <f aca="false">SUM(M7:M9)</f>
        <v>38290</v>
      </c>
      <c r="N10" s="64" t="n">
        <f aca="false">SUM(N7:N9)</f>
        <v>27300</v>
      </c>
      <c r="O10" s="64" t="n">
        <f aca="false">SUM(O7:O9)</f>
        <v>596980</v>
      </c>
      <c r="P10" s="64" t="n">
        <f aca="false">SUM(P7:P9)</f>
        <v>596980</v>
      </c>
      <c r="Q10" s="64" t="n">
        <f aca="false">SUM(Q7:Q9)</f>
        <v>0</v>
      </c>
    </row>
    <row r="11" customFormat="false" ht="15" hidden="false" customHeight="false" outlineLevel="0" collapsed="false">
      <c r="A11" s="67" t="s">
        <v>259</v>
      </c>
      <c r="B11" s="67" t="s">
        <v>233</v>
      </c>
      <c r="C11" s="67" t="s">
        <v>266</v>
      </c>
      <c r="D11" s="68" t="n">
        <v>46061</v>
      </c>
      <c r="E11" s="50" t="n">
        <v>38650</v>
      </c>
      <c r="F11" s="69" t="n">
        <f aca="false">MAX(0,RptDate-D11)</f>
        <v>51</v>
      </c>
      <c r="G11" s="8" t="str">
        <f aca="false">IF(D11&gt;RptDate,"Not yet due",IF(F11&lt;=30,"1 to 30 days",IF(F11&lt;=60,"31 to 60 days",IF(F11&lt;=90,"61 to 90 days","Over 90 days"))))</f>
        <v>31 to 60 days</v>
      </c>
      <c r="I11" s="31" t="s">
        <v>267</v>
      </c>
      <c r="J11" s="72" t="n">
        <f aca="false">IF($O$10=0,0,J10/$O$10)</f>
        <v>0.407542966263526</v>
      </c>
      <c r="K11" s="72" t="n">
        <f aca="false">IF($O$10=0,0,K10/$O$10)</f>
        <v>0.308862943482194</v>
      </c>
      <c r="L11" s="72" t="n">
        <f aca="false">IF($O$10=0,0,L10/$O$10)</f>
        <v>0.173724412878153</v>
      </c>
      <c r="M11" s="72" t="n">
        <f aca="false">IF($O$10=0,0,M10/$O$10)</f>
        <v>0.0641395021608764</v>
      </c>
      <c r="N11" s="72" t="n">
        <f aca="false">IF($O$10=0,0,N10/$O$10)</f>
        <v>0.0457301752152501</v>
      </c>
      <c r="O11" s="72" t="n">
        <f aca="false">IF($O$10=0,0,O10/$O$10)</f>
        <v>1</v>
      </c>
    </row>
    <row r="12" customFormat="false" ht="15" hidden="false" customHeight="false" outlineLevel="0" collapsed="false">
      <c r="A12" s="67" t="s">
        <v>259</v>
      </c>
      <c r="B12" s="67" t="s">
        <v>233</v>
      </c>
      <c r="C12" s="67" t="s">
        <v>268</v>
      </c>
      <c r="D12" s="68" t="n">
        <v>46031</v>
      </c>
      <c r="E12" s="50" t="n">
        <v>35980</v>
      </c>
      <c r="F12" s="69" t="n">
        <f aca="false">MAX(0,RptDate-D12)</f>
        <v>81</v>
      </c>
      <c r="G12" s="8" t="str">
        <f aca="false">IF(D12&gt;RptDate,"Not yet due",IF(F12&lt;=30,"1 to 30 days",IF(F12&lt;=60,"31 to 60 days",IF(F12&lt;=90,"61 to 90 days","Over 90 days"))))</f>
        <v>61 to 90 days</v>
      </c>
    </row>
    <row r="13" customFormat="false" ht="15" hidden="false" customHeight="false" outlineLevel="0" collapsed="false">
      <c r="A13" s="67" t="s">
        <v>259</v>
      </c>
      <c r="B13" s="67" t="s">
        <v>235</v>
      </c>
      <c r="C13" s="67" t="s">
        <v>269</v>
      </c>
      <c r="D13" s="68" t="n">
        <v>46126</v>
      </c>
      <c r="E13" s="50" t="n">
        <v>33760</v>
      </c>
      <c r="F13" s="69" t="n">
        <f aca="false">MAX(0,RptDate-D13)</f>
        <v>0</v>
      </c>
      <c r="G13" s="8" t="str">
        <f aca="false">IF(D13&gt;RptDate,"Not yet due",IF(F13&lt;=30,"1 to 30 days",IF(F13&lt;=60,"31 to 60 days",IF(F13&lt;=90,"61 to 90 days","Over 90 days"))))</f>
        <v>Not yet due</v>
      </c>
      <c r="I13" s="55" t="s">
        <v>270</v>
      </c>
      <c r="J13" s="73" t="n">
        <f aca="false">M10+N10</f>
        <v>65590</v>
      </c>
    </row>
    <row r="14" customFormat="false" ht="15" hidden="false" customHeight="false" outlineLevel="0" collapsed="false">
      <c r="A14" s="67" t="s">
        <v>259</v>
      </c>
      <c r="B14" s="67" t="s">
        <v>235</v>
      </c>
      <c r="C14" s="67" t="s">
        <v>271</v>
      </c>
      <c r="D14" s="68" t="n">
        <v>46097</v>
      </c>
      <c r="E14" s="50" t="n">
        <v>31045</v>
      </c>
      <c r="F14" s="69" t="n">
        <f aca="false">MAX(0,RptDate-D14)</f>
        <v>15</v>
      </c>
      <c r="G14" s="8" t="str">
        <f aca="false">IF(D14&gt;RptDate,"Not yet due",IF(F14&lt;=30,"1 to 30 days",IF(F14&lt;=60,"31 to 60 days",IF(F14&lt;=90,"61 to 90 days","Over 90 days"))))</f>
        <v>1 to 30 days</v>
      </c>
      <c r="I14" s="8" t="s">
        <v>272</v>
      </c>
      <c r="J14" s="66" t="n">
        <f aca="false">-SUMIFS('TB Current'!$F$7:$F$400,'TB Current'!$A$7:$A$400,1165)</f>
        <v>12000</v>
      </c>
    </row>
    <row r="15" customFormat="false" ht="15" hidden="false" customHeight="false" outlineLevel="0" collapsed="false">
      <c r="A15" s="67" t="s">
        <v>259</v>
      </c>
      <c r="B15" s="67" t="s">
        <v>273</v>
      </c>
      <c r="C15" s="67" t="s">
        <v>274</v>
      </c>
      <c r="D15" s="68" t="n">
        <v>45991</v>
      </c>
      <c r="E15" s="50" t="n">
        <v>12500</v>
      </c>
      <c r="F15" s="69" t="n">
        <f aca="false">MAX(0,RptDate-D15)</f>
        <v>121</v>
      </c>
      <c r="G15" s="8" t="str">
        <f aca="false">IF(D15&gt;RptDate,"Not yet due",IF(F15&lt;=30,"1 to 30 days",IF(F15&lt;=60,"31 to 60 days",IF(F15&lt;=90,"61 to 90 days","Over 90 days"))))</f>
        <v>Over 90 days</v>
      </c>
    </row>
    <row r="16" customFormat="false" ht="15" hidden="false" customHeight="false" outlineLevel="0" collapsed="false">
      <c r="A16" s="67" t="s">
        <v>262</v>
      </c>
      <c r="B16" s="67" t="s">
        <v>275</v>
      </c>
      <c r="C16" s="67" t="s">
        <v>276</v>
      </c>
      <c r="D16" s="68" t="n">
        <v>46127</v>
      </c>
      <c r="E16" s="50" t="n">
        <v>9600</v>
      </c>
      <c r="F16" s="69" t="n">
        <f aca="false">MAX(0,RptDate-D16)</f>
        <v>0</v>
      </c>
      <c r="G16" s="8" t="str">
        <f aca="false">IF(D16&gt;RptDate,"Not yet due",IF(F16&lt;=30,"1 to 30 days",IF(F16&lt;=60,"31 to 60 days",IF(F16&lt;=90,"61 to 90 days","Over 90 days"))))</f>
        <v>Not yet due</v>
      </c>
      <c r="I16" s="4" t="s">
        <v>277</v>
      </c>
    </row>
    <row r="17" customFormat="false" ht="15" hidden="false" customHeight="false" outlineLevel="0" collapsed="false">
      <c r="A17" s="67" t="s">
        <v>262</v>
      </c>
      <c r="B17" s="67" t="s">
        <v>278</v>
      </c>
      <c r="C17" s="67" t="s">
        <v>279</v>
      </c>
      <c r="D17" s="68" t="n">
        <v>46101</v>
      </c>
      <c r="E17" s="50" t="n">
        <v>7200</v>
      </c>
      <c r="F17" s="69" t="n">
        <f aca="false">MAX(0,RptDate-D17)</f>
        <v>11</v>
      </c>
      <c r="G17" s="8" t="str">
        <f aca="false">IF(D17&gt;RptDate,"Not yet due",IF(F17&lt;=30,"1 to 30 days",IF(F17&lt;=60,"31 to 60 days",IF(F17&lt;=90,"61 to 90 days","Over 90 days"))))</f>
        <v>1 to 30 days</v>
      </c>
    </row>
    <row r="18" customFormat="false" ht="15" hidden="false" customHeight="false" outlineLevel="0" collapsed="false">
      <c r="A18" s="67" t="s">
        <v>262</v>
      </c>
      <c r="B18" s="67" t="s">
        <v>280</v>
      </c>
      <c r="C18" s="67" t="s">
        <v>281</v>
      </c>
      <c r="D18" s="68" t="n">
        <v>46096</v>
      </c>
      <c r="E18" s="50" t="n">
        <v>6845</v>
      </c>
      <c r="F18" s="69" t="n">
        <f aca="false">MAX(0,RptDate-D18)</f>
        <v>16</v>
      </c>
      <c r="G18" s="8" t="str">
        <f aca="false">IF(D18&gt;RptDate,"Not yet due",IF(F18&lt;=30,"1 to 30 days",IF(F18&lt;=60,"31 to 60 days",IF(F18&lt;=90,"61 to 90 days","Over 90 days"))))</f>
        <v>1 to 30 days</v>
      </c>
    </row>
    <row r="19" customFormat="false" ht="15" hidden="false" customHeight="false" outlineLevel="0" collapsed="false">
      <c r="A19" s="67" t="s">
        <v>262</v>
      </c>
      <c r="B19" s="67" t="s">
        <v>282</v>
      </c>
      <c r="C19" s="67" t="s">
        <v>283</v>
      </c>
      <c r="D19" s="68" t="n">
        <v>46037</v>
      </c>
      <c r="E19" s="50" t="n">
        <v>2310</v>
      </c>
      <c r="F19" s="69" t="n">
        <f aca="false">MAX(0,RptDate-D19)</f>
        <v>75</v>
      </c>
      <c r="G19" s="8" t="str">
        <f aca="false">IF(D19&gt;RptDate,"Not yet due",IF(F19&lt;=30,"1 to 30 days",IF(F19&lt;=60,"31 to 60 days",IF(F19&lt;=90,"61 to 90 days","Over 90 days"))))</f>
        <v>61 to 90 days</v>
      </c>
    </row>
    <row r="20" customFormat="false" ht="15" hidden="false" customHeight="false" outlineLevel="0" collapsed="false">
      <c r="A20" s="67" t="s">
        <v>262</v>
      </c>
      <c r="B20" s="67" t="s">
        <v>284</v>
      </c>
      <c r="C20" s="67" t="s">
        <v>285</v>
      </c>
      <c r="D20" s="68" t="n">
        <v>46003</v>
      </c>
      <c r="E20" s="50" t="n">
        <v>4800</v>
      </c>
      <c r="F20" s="69" t="n">
        <f aca="false">MAX(0,RptDate-D20)</f>
        <v>109</v>
      </c>
      <c r="G20" s="8" t="str">
        <f aca="false">IF(D20&gt;RptDate,"Not yet due",IF(F20&lt;=30,"1 to 30 days",IF(F20&lt;=60,"31 to 60 days",IF(F20&lt;=90,"61 to 90 days","Over 90 days"))))</f>
        <v>Over 90 days</v>
      </c>
    </row>
    <row r="21" customFormat="false" ht="15" hidden="false" customHeight="false" outlineLevel="0" collapsed="false">
      <c r="A21" s="67" t="s">
        <v>262</v>
      </c>
      <c r="B21" s="67" t="s">
        <v>286</v>
      </c>
      <c r="C21" s="67" t="s">
        <v>287</v>
      </c>
      <c r="D21" s="68" t="n">
        <v>46117</v>
      </c>
      <c r="E21" s="50" t="n">
        <v>8115</v>
      </c>
      <c r="F21" s="69" t="n">
        <f aca="false">MAX(0,RptDate-D21)</f>
        <v>0</v>
      </c>
      <c r="G21" s="8" t="str">
        <f aca="false">IF(D21&gt;RptDate,"Not yet due",IF(F21&lt;=30,"1 to 30 days",IF(F21&lt;=60,"31 to 60 days",IF(F21&lt;=90,"61 to 90 days","Over 90 days"))))</f>
        <v>Not yet due</v>
      </c>
    </row>
    <row r="22" customFormat="false" ht="15" hidden="false" customHeight="false" outlineLevel="0" collapsed="false">
      <c r="A22" s="67" t="s">
        <v>264</v>
      </c>
      <c r="B22" s="67" t="s">
        <v>288</v>
      </c>
      <c r="C22" s="67" t="s">
        <v>289</v>
      </c>
      <c r="D22" s="68" t="n">
        <v>46204</v>
      </c>
      <c r="E22" s="50" t="n">
        <v>25000</v>
      </c>
      <c r="F22" s="69" t="n">
        <f aca="false">MAX(0,RptDate-D22)</f>
        <v>0</v>
      </c>
      <c r="G22" s="8" t="str">
        <f aca="false">IF(D22&gt;RptDate,"Not yet due",IF(F22&lt;=30,"1 to 30 days",IF(F22&lt;=60,"31 to 60 days",IF(F22&lt;=90,"61 to 90 days","Over 90 days"))))</f>
        <v>Not yet due</v>
      </c>
    </row>
    <row r="23" customFormat="false" ht="15" hidden="false" customHeight="false" outlineLevel="0" collapsed="false">
      <c r="A23" s="67" t="s">
        <v>264</v>
      </c>
      <c r="B23" s="67" t="s">
        <v>290</v>
      </c>
      <c r="C23" s="67" t="s">
        <v>291</v>
      </c>
      <c r="D23" s="68" t="n">
        <v>46142</v>
      </c>
      <c r="E23" s="50" t="n">
        <v>41500</v>
      </c>
      <c r="F23" s="69" t="n">
        <f aca="false">MAX(0,RptDate-D23)</f>
        <v>0</v>
      </c>
      <c r="G23" s="8" t="str">
        <f aca="false">IF(D23&gt;RptDate,"Not yet due",IF(F23&lt;=30,"1 to 30 days",IF(F23&lt;=60,"31 to 60 days",IF(F23&lt;=90,"61 to 90 days","Over 90 days"))))</f>
        <v>Not yet due</v>
      </c>
    </row>
    <row r="24" customFormat="false" ht="15" hidden="false" customHeight="false" outlineLevel="0" collapsed="false">
      <c r="A24" s="67" t="s">
        <v>264</v>
      </c>
      <c r="B24" s="67" t="s">
        <v>292</v>
      </c>
      <c r="C24" s="67" t="s">
        <v>293</v>
      </c>
      <c r="D24" s="68" t="n">
        <v>46113</v>
      </c>
      <c r="E24" s="50" t="n">
        <v>15000</v>
      </c>
      <c r="F24" s="69" t="n">
        <f aca="false">MAX(0,RptDate-D24)</f>
        <v>0</v>
      </c>
      <c r="G24" s="8" t="str">
        <f aca="false">IF(D24&gt;RptDate,"Not yet due",IF(F24&lt;=30,"1 to 30 days",IF(F24&lt;=60,"31 to 60 days",IF(F24&lt;=90,"61 to 90 days","Over 90 days"))))</f>
        <v>Not yet due</v>
      </c>
    </row>
    <row r="25" customFormat="false" ht="15" hidden="false" customHeight="false" outlineLevel="0" collapsed="false">
      <c r="A25" s="67" t="s">
        <v>264</v>
      </c>
      <c r="B25" s="67" t="s">
        <v>294</v>
      </c>
      <c r="C25" s="67" t="s">
        <v>295</v>
      </c>
      <c r="D25" s="68" t="n">
        <v>46218</v>
      </c>
      <c r="E25" s="50" t="n">
        <v>55000</v>
      </c>
      <c r="F25" s="69" t="n">
        <f aca="false">MAX(0,RptDate-D25)</f>
        <v>0</v>
      </c>
      <c r="G25" s="8" t="str">
        <f aca="false">IF(D25&gt;RptDate,"Not yet due",IF(F25&lt;=30,"1 to 30 days",IF(F25&lt;=60,"31 to 60 days",IF(F25&lt;=90,"61 to 90 days","Over 90 days"))))</f>
        <v>Not yet due</v>
      </c>
    </row>
    <row r="26" customFormat="false" ht="15" hidden="false" customHeight="false" outlineLevel="0" collapsed="false">
      <c r="A26" s="67" t="s">
        <v>264</v>
      </c>
      <c r="B26" s="67" t="s">
        <v>296</v>
      </c>
      <c r="C26" s="67" t="s">
        <v>297</v>
      </c>
      <c r="D26" s="68" t="n">
        <v>46203</v>
      </c>
      <c r="E26" s="50" t="n">
        <v>18400</v>
      </c>
      <c r="F26" s="69" t="n">
        <f aca="false">MAX(0,RptDate-D26)</f>
        <v>0</v>
      </c>
      <c r="G26" s="8" t="str">
        <f aca="false">IF(D26&gt;RptDate,"Not yet due",IF(F26&lt;=30,"1 to 30 days",IF(F26&lt;=60,"31 to 60 days",IF(F26&lt;=90,"61 to 90 days","Over 90 days"))))</f>
        <v>Not yet due</v>
      </c>
    </row>
    <row r="27" customFormat="false" ht="15" hidden="false" customHeight="false" outlineLevel="0" collapsed="false">
      <c r="A27" s="67" t="s">
        <v>264</v>
      </c>
      <c r="B27" s="67" t="s">
        <v>298</v>
      </c>
      <c r="C27" s="67" t="s">
        <v>299</v>
      </c>
      <c r="D27" s="68" t="n">
        <v>45992</v>
      </c>
      <c r="E27" s="50" t="n">
        <v>10000</v>
      </c>
      <c r="F27" s="69" t="n">
        <f aca="false">MAX(0,RptDate-D27)</f>
        <v>120</v>
      </c>
      <c r="G27" s="8" t="str">
        <f aca="false">IF(D27&gt;RptDate,"Not yet due",IF(F27&lt;=30,"1 to 30 days",IF(F27&lt;=60,"31 to 60 days",IF(F27&lt;=90,"61 to 90 days","Over 90 days"))))</f>
        <v>Over 90 days</v>
      </c>
    </row>
    <row r="28" customFormat="false" ht="15" hidden="false" customHeight="false" outlineLevel="0" collapsed="false">
      <c r="A28" s="67" t="s">
        <v>264</v>
      </c>
      <c r="B28" s="67" t="s">
        <v>300</v>
      </c>
      <c r="C28" s="67" t="s">
        <v>301</v>
      </c>
      <c r="D28" s="68" t="n">
        <v>46081</v>
      </c>
      <c r="E28" s="50" t="n">
        <v>9350</v>
      </c>
      <c r="F28" s="69" t="n">
        <f aca="false">MAX(0,RptDate-D28)</f>
        <v>31</v>
      </c>
      <c r="G28" s="8" t="str">
        <f aca="false">IF(D28&gt;RptDate,"Not yet due",IF(F28&lt;=30,"1 to 30 days",IF(F28&lt;=60,"31 to 60 days",IF(F28&lt;=90,"61 to 90 days","Over 90 days"))))</f>
        <v>31 to 60 days</v>
      </c>
    </row>
    <row r="29" customFormat="false" ht="15" hidden="false" customHeight="false" outlineLevel="0" collapsed="false">
      <c r="A29" s="67" t="s">
        <v>264</v>
      </c>
      <c r="B29" s="67" t="s">
        <v>302</v>
      </c>
      <c r="C29" s="67" t="s">
        <v>303</v>
      </c>
      <c r="D29" s="68" t="n">
        <v>46053</v>
      </c>
      <c r="E29" s="50" t="n">
        <v>7500</v>
      </c>
      <c r="F29" s="69" t="n">
        <f aca="false">MAX(0,RptDate-D29)</f>
        <v>59</v>
      </c>
      <c r="G29" s="8" t="str">
        <f aca="false">IF(D29&gt;RptDate,"Not yet due",IF(F29&lt;=30,"1 to 30 days",IF(F29&lt;=60,"31 to 60 days",IF(F29&lt;=90,"61 to 90 days","Over 90 days"))))</f>
        <v>31 to 60 days</v>
      </c>
    </row>
    <row r="30" customFormat="false" ht="15" hidden="false" customHeight="false" outlineLevel="0" collapsed="false">
      <c r="A30" s="55" t="s">
        <v>304</v>
      </c>
      <c r="E30" s="64" t="n">
        <f aca="false">SUM(E7:E29)</f>
        <v>596980</v>
      </c>
    </row>
  </sheetData>
  <conditionalFormatting sqref="G7:G29">
    <cfRule type="expression" priority="2" aboveAverage="0" equalAverage="0" bottom="0" percent="0" rank="0" text="" dxfId="5">
      <formula>G7="Over 90 days"</formula>
    </cfRule>
    <cfRule type="expression" priority="3" aboveAverage="0" equalAverage="0" bottom="0" percent="0" rank="0" text="" dxfId="6">
      <formula>G7="61 to 90 days"</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8"/>
    <col collapsed="false" customWidth="true" hidden="false" outlineLevel="0" max="3" min="3" style="1" width="22"/>
    <col collapsed="false" customWidth="true" hidden="false" outlineLevel="0" max="4" min="4" style="1" width="10"/>
  </cols>
  <sheetData>
    <row r="1" customFormat="false" ht="18.55" hidden="false" customHeight="false" outlineLevel="0" collapsed="false">
      <c r="A1" s="20" t="s">
        <v>305</v>
      </c>
    </row>
    <row r="2" customFormat="false" ht="15" hidden="false" customHeight="false" outlineLevel="0" collapsed="false">
      <c r="A2" s="3" t="s">
        <v>306</v>
      </c>
    </row>
    <row r="3" customFormat="false" ht="15" hidden="false" customHeight="false" outlineLevel="0" collapsed="false">
      <c r="A3" s="4" t="s">
        <v>1</v>
      </c>
    </row>
    <row r="4" customFormat="false" ht="15" hidden="false" customHeight="false" outlineLevel="0" collapsed="false">
      <c r="B4" s="7" t="s">
        <v>307</v>
      </c>
    </row>
    <row r="5" customFormat="false" ht="15" hidden="false" customHeight="false" outlineLevel="0" collapsed="false">
      <c r="B5" s="43" t="s">
        <v>308</v>
      </c>
      <c r="C5" s="74" t="s">
        <v>309</v>
      </c>
    </row>
    <row r="6" customFormat="false" ht="15" hidden="false" customHeight="false" outlineLevel="0" collapsed="false">
      <c r="B6" s="43" t="s">
        <v>310</v>
      </c>
      <c r="C6" s="74" t="s">
        <v>311</v>
      </c>
    </row>
    <row r="7" customFormat="false" ht="15" hidden="false" customHeight="false" outlineLevel="0" collapsed="false">
      <c r="B7" s="43" t="s">
        <v>312</v>
      </c>
      <c r="C7" s="75" t="n">
        <v>45839</v>
      </c>
    </row>
    <row r="8" customFormat="false" ht="15" hidden="false" customHeight="false" outlineLevel="0" collapsed="false">
      <c r="B8" s="43" t="s">
        <v>313</v>
      </c>
      <c r="C8" s="76" t="n">
        <v>9</v>
      </c>
    </row>
    <row r="9" customFormat="false" ht="15" hidden="false" customHeight="false" outlineLevel="0" collapsed="false">
      <c r="B9" s="43" t="s">
        <v>314</v>
      </c>
      <c r="C9" s="77" t="n">
        <f aca="false">EOMONTH(EDATE(C7,C8-1),0)</f>
        <v>46112</v>
      </c>
    </row>
    <row r="10" customFormat="false" ht="15" hidden="false" customHeight="false" outlineLevel="0" collapsed="false">
      <c r="B10" s="43" t="s">
        <v>315</v>
      </c>
      <c r="C10" s="78" t="str">
        <f aca="false">TEXT(C9,"mmmm yyyy")</f>
        <v>March 2026</v>
      </c>
    </row>
    <row r="11" customFormat="false" ht="15" hidden="false" customHeight="false" outlineLevel="0" collapsed="false">
      <c r="B11" s="43" t="s">
        <v>316</v>
      </c>
      <c r="C11" s="77" t="n">
        <f aca="false">EOMONTH(C9,-12)</f>
        <v>45747</v>
      </c>
    </row>
    <row r="12" customFormat="false" ht="15" hidden="false" customHeight="false" outlineLevel="0" collapsed="false">
      <c r="B12" s="43" t="s">
        <v>317</v>
      </c>
      <c r="C12" s="75" t="n">
        <v>46128</v>
      </c>
    </row>
    <row r="14" customFormat="false" ht="15" hidden="false" customHeight="false" outlineLevel="0" collapsed="false">
      <c r="B14" s="7" t="s">
        <v>318</v>
      </c>
    </row>
    <row r="15" customFormat="false" ht="15" hidden="false" customHeight="false" outlineLevel="0" collapsed="false">
      <c r="B15" s="43" t="s">
        <v>319</v>
      </c>
      <c r="C15" s="79" t="n">
        <v>25000</v>
      </c>
    </row>
    <row r="16" customFormat="false" ht="15" hidden="false" customHeight="false" outlineLevel="0" collapsed="false">
      <c r="B16" s="43" t="s">
        <v>320</v>
      </c>
      <c r="C16" s="80" t="n">
        <v>0.1</v>
      </c>
    </row>
    <row r="17" customFormat="false" ht="15" hidden="false" customHeight="false" outlineLevel="0" collapsed="false">
      <c r="B17" s="43" t="s">
        <v>321</v>
      </c>
      <c r="C17" s="79" t="n">
        <v>10000</v>
      </c>
    </row>
    <row r="19" customFormat="false" ht="15" hidden="false" customHeight="false" outlineLevel="0" collapsed="false">
      <c r="B19" s="7" t="s">
        <v>322</v>
      </c>
    </row>
    <row r="20" customFormat="false" ht="15" hidden="false" customHeight="false" outlineLevel="0" collapsed="false">
      <c r="B20" s="43" t="s">
        <v>323</v>
      </c>
      <c r="C20" s="81" t="n">
        <v>60</v>
      </c>
    </row>
    <row r="21" customFormat="false" ht="15" hidden="false" customHeight="false" outlineLevel="0" collapsed="false">
      <c r="B21" s="43" t="s">
        <v>324</v>
      </c>
      <c r="C21" s="82" t="n">
        <f aca="false">SUMIFS(Budget!$E$6:$E$80,Budget!$D$6:$D$80,"Expense")</f>
        <v>4215000</v>
      </c>
    </row>
    <row r="22" customFormat="false" ht="15" hidden="false" customHeight="false" outlineLevel="0" collapsed="false">
      <c r="B22" s="43" t="s">
        <v>325</v>
      </c>
      <c r="C22" s="82" t="n">
        <f aca="false">SUMIFS(Budget!$E$6:$E$80,Budget!$C$6:$C$80,"Depreciation")</f>
        <v>54000</v>
      </c>
    </row>
    <row r="23" customFormat="false" ht="15" hidden="false" customHeight="false" outlineLevel="0" collapsed="false">
      <c r="B23" s="43" t="s">
        <v>326</v>
      </c>
      <c r="C23" s="82" t="n">
        <f aca="false">(C21-C22)/365</f>
        <v>11400</v>
      </c>
    </row>
    <row r="25" customFormat="false" ht="15" hidden="false" customHeight="false" outlineLevel="0" collapsed="false">
      <c r="B25" s="7" t="s">
        <v>327</v>
      </c>
    </row>
    <row r="26" customFormat="false" ht="15" hidden="false" customHeight="false" outlineLevel="0" collapsed="false">
      <c r="B26" s="43" t="s">
        <v>328</v>
      </c>
      <c r="C26" s="80" t="n">
        <v>0.05</v>
      </c>
    </row>
    <row r="27" customFormat="false" ht="15" hidden="false" customHeight="false" outlineLevel="0" collapsed="false">
      <c r="B27" s="43" t="s">
        <v>329</v>
      </c>
      <c r="C27" s="81" t="n">
        <v>60</v>
      </c>
    </row>
    <row r="29" customFormat="false" ht="15" hidden="false" customHeight="false" outlineLevel="0" collapsed="false">
      <c r="B29" s="7" t="s">
        <v>330</v>
      </c>
    </row>
    <row r="30" customFormat="false" ht="15" hidden="false" customHeight="false" outlineLevel="0" collapsed="false">
      <c r="B30" s="43" t="s">
        <v>139</v>
      </c>
      <c r="C30" s="83" t="n">
        <v>0.38</v>
      </c>
    </row>
    <row r="31" customFormat="false" ht="15" hidden="false" customHeight="false" outlineLevel="0" collapsed="false">
      <c r="B31" s="43" t="s">
        <v>140</v>
      </c>
      <c r="C31" s="83" t="n">
        <v>0.24</v>
      </c>
    </row>
    <row r="32" customFormat="false" ht="15" hidden="false" customHeight="false" outlineLevel="0" collapsed="false">
      <c r="B32" s="43" t="s">
        <v>141</v>
      </c>
      <c r="C32" s="83" t="n">
        <v>0.22</v>
      </c>
    </row>
    <row r="33" customFormat="false" ht="15" hidden="false" customHeight="false" outlineLevel="0" collapsed="false">
      <c r="B33" s="43" t="s">
        <v>143</v>
      </c>
      <c r="C33" s="83" t="n">
        <v>0.11</v>
      </c>
    </row>
    <row r="34" customFormat="false" ht="15" hidden="false" customHeight="false" outlineLevel="0" collapsed="false">
      <c r="B34" s="43" t="s">
        <v>144</v>
      </c>
      <c r="C34" s="83" t="n">
        <v>0.05</v>
      </c>
    </row>
    <row r="35" customFormat="false" ht="15" hidden="false" customHeight="false" outlineLevel="0" collapsed="false">
      <c r="B35" s="27" t="s">
        <v>331</v>
      </c>
      <c r="C35" s="84" t="n">
        <f aca="false">SUM(C30:C34)</f>
        <v>1</v>
      </c>
      <c r="D35" s="85" t="str">
        <f aca="false">IF(ROUND(C35,4)=1,"OK","Check")</f>
        <v>OK</v>
      </c>
    </row>
  </sheetData>
  <dataValidations count="1">
    <dataValidation allowBlank="false" error="Enter a number from 1 (July) to 12 (June)." errorStyle="stop" errorTitle="Report month" operator="between" showDropDown="false" showErrorMessage="true" showInputMessage="false" sqref="C8" type="whole">
      <formula1>1</formula1>
      <formula2>12</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44"/>
    <col collapsed="false" customWidth="true" hidden="false" outlineLevel="0" max="3" min="3" style="1" width="12"/>
    <col collapsed="false" customWidth="true" hidden="false" outlineLevel="0" max="4" min="4" style="1" width="42"/>
    <col collapsed="false" customWidth="true" hidden="false" outlineLevel="0" max="5" min="5" style="1" width="12"/>
    <col collapsed="false" customWidth="true" hidden="false" outlineLevel="0" max="6" min="6" style="1" width="18"/>
  </cols>
  <sheetData>
    <row r="1" customFormat="false" ht="18.55" hidden="false" customHeight="false" outlineLevel="0" collapsed="false">
      <c r="A1" s="20" t="s">
        <v>332</v>
      </c>
    </row>
    <row r="2" customFormat="false" ht="15" hidden="false" customHeight="false" outlineLevel="0" collapsed="false">
      <c r="A2" s="3" t="s">
        <v>333</v>
      </c>
    </row>
    <row r="3" customFormat="false" ht="15" hidden="false" customHeight="false" outlineLevel="0" collapsed="false">
      <c r="A3" s="4" t="s">
        <v>1</v>
      </c>
    </row>
    <row r="5" customFormat="false" ht="30" hidden="false" customHeight="true" outlineLevel="0" collapsed="false">
      <c r="A5" s="16" t="s">
        <v>334</v>
      </c>
      <c r="B5" s="17" t="s">
        <v>335</v>
      </c>
      <c r="C5" s="17" t="s">
        <v>336</v>
      </c>
      <c r="D5" s="17" t="s">
        <v>337</v>
      </c>
      <c r="E5" s="17" t="s">
        <v>338</v>
      </c>
      <c r="F5" s="17" t="s">
        <v>339</v>
      </c>
    </row>
    <row r="6" customFormat="false" ht="15" hidden="false" customHeight="false" outlineLevel="0" collapsed="false">
      <c r="A6" s="8" t="n">
        <v>1010</v>
      </c>
      <c r="B6" s="8" t="s">
        <v>340</v>
      </c>
      <c r="C6" s="67" t="s">
        <v>341</v>
      </c>
      <c r="D6" s="67" t="s">
        <v>24</v>
      </c>
      <c r="E6" s="67"/>
      <c r="F6" s="8" t="s">
        <v>342</v>
      </c>
    </row>
    <row r="7" customFormat="false" ht="15" hidden="false" customHeight="false" outlineLevel="0" collapsed="false">
      <c r="A7" s="8" t="n">
        <v>1020</v>
      </c>
      <c r="B7" s="8" t="s">
        <v>343</v>
      </c>
      <c r="C7" s="67" t="s">
        <v>341</v>
      </c>
      <c r="D7" s="67" t="s">
        <v>24</v>
      </c>
      <c r="E7" s="67"/>
      <c r="F7" s="8" t="s">
        <v>342</v>
      </c>
    </row>
    <row r="8" customFormat="false" ht="15" hidden="false" customHeight="false" outlineLevel="0" collapsed="false">
      <c r="A8" s="8" t="n">
        <v>1030</v>
      </c>
      <c r="B8" s="8" t="s">
        <v>344</v>
      </c>
      <c r="C8" s="67" t="s">
        <v>341</v>
      </c>
      <c r="D8" s="67" t="s">
        <v>24</v>
      </c>
      <c r="E8" s="67"/>
      <c r="F8" s="8" t="s">
        <v>342</v>
      </c>
    </row>
    <row r="9" customFormat="false" ht="15" hidden="false" customHeight="false" outlineLevel="0" collapsed="false">
      <c r="A9" s="8" t="n">
        <v>1040</v>
      </c>
      <c r="B9" s="8" t="s">
        <v>345</v>
      </c>
      <c r="C9" s="67" t="s">
        <v>341</v>
      </c>
      <c r="D9" s="67" t="s">
        <v>24</v>
      </c>
      <c r="E9" s="67"/>
      <c r="F9" s="8" t="s">
        <v>342</v>
      </c>
    </row>
    <row r="10" customFormat="false" ht="15" hidden="false" customHeight="false" outlineLevel="0" collapsed="false">
      <c r="A10" s="8" t="n">
        <v>1110</v>
      </c>
      <c r="B10" s="8" t="s">
        <v>346</v>
      </c>
      <c r="C10" s="67" t="s">
        <v>341</v>
      </c>
      <c r="D10" s="67" t="s">
        <v>57</v>
      </c>
      <c r="E10" s="67"/>
      <c r="F10" s="8" t="s">
        <v>342</v>
      </c>
    </row>
    <row r="11" customFormat="false" ht="15" hidden="false" customHeight="false" outlineLevel="0" collapsed="false">
      <c r="A11" s="8" t="n">
        <v>1120</v>
      </c>
      <c r="B11" s="8" t="s">
        <v>347</v>
      </c>
      <c r="C11" s="67" t="s">
        <v>341</v>
      </c>
      <c r="D11" s="67" t="s">
        <v>58</v>
      </c>
      <c r="E11" s="67"/>
      <c r="F11" s="8" t="s">
        <v>342</v>
      </c>
    </row>
    <row r="12" customFormat="false" ht="15" hidden="false" customHeight="false" outlineLevel="0" collapsed="false">
      <c r="A12" s="8" t="n">
        <v>1150</v>
      </c>
      <c r="B12" s="8" t="s">
        <v>348</v>
      </c>
      <c r="C12" s="67" t="s">
        <v>341</v>
      </c>
      <c r="D12" s="67" t="s">
        <v>59</v>
      </c>
      <c r="E12" s="67"/>
      <c r="F12" s="8" t="s">
        <v>342</v>
      </c>
    </row>
    <row r="13" customFormat="false" ht="15" hidden="false" customHeight="false" outlineLevel="0" collapsed="false">
      <c r="A13" s="8" t="n">
        <v>1160</v>
      </c>
      <c r="B13" s="8" t="s">
        <v>349</v>
      </c>
      <c r="C13" s="67" t="s">
        <v>341</v>
      </c>
      <c r="D13" s="67" t="s">
        <v>59</v>
      </c>
      <c r="E13" s="67"/>
      <c r="F13" s="8" t="s">
        <v>342</v>
      </c>
    </row>
    <row r="14" customFormat="false" ht="15" hidden="false" customHeight="false" outlineLevel="0" collapsed="false">
      <c r="A14" s="8" t="n">
        <v>1165</v>
      </c>
      <c r="B14" s="8" t="s">
        <v>350</v>
      </c>
      <c r="C14" s="67" t="s">
        <v>341</v>
      </c>
      <c r="D14" s="67" t="s">
        <v>59</v>
      </c>
      <c r="E14" s="67"/>
      <c r="F14" s="8" t="s">
        <v>342</v>
      </c>
    </row>
    <row r="15" customFormat="false" ht="15" hidden="false" customHeight="false" outlineLevel="0" collapsed="false">
      <c r="A15" s="8" t="n">
        <v>1210</v>
      </c>
      <c r="B15" s="8" t="s">
        <v>351</v>
      </c>
      <c r="C15" s="67" t="s">
        <v>341</v>
      </c>
      <c r="D15" s="67" t="s">
        <v>60</v>
      </c>
      <c r="E15" s="67"/>
      <c r="F15" s="8" t="s">
        <v>342</v>
      </c>
    </row>
    <row r="16" customFormat="false" ht="15" hidden="false" customHeight="false" outlineLevel="0" collapsed="false">
      <c r="A16" s="8" t="n">
        <v>1220</v>
      </c>
      <c r="B16" s="8" t="s">
        <v>352</v>
      </c>
      <c r="C16" s="67" t="s">
        <v>341</v>
      </c>
      <c r="D16" s="67" t="s">
        <v>60</v>
      </c>
      <c r="E16" s="67"/>
      <c r="F16" s="8" t="s">
        <v>342</v>
      </c>
    </row>
    <row r="17" customFormat="false" ht="15" hidden="false" customHeight="false" outlineLevel="0" collapsed="false">
      <c r="A17" s="8" t="n">
        <v>1310</v>
      </c>
      <c r="B17" s="8" t="s">
        <v>353</v>
      </c>
      <c r="C17" s="67" t="s">
        <v>341</v>
      </c>
      <c r="D17" s="67" t="s">
        <v>61</v>
      </c>
      <c r="E17" s="67"/>
      <c r="F17" s="8" t="s">
        <v>342</v>
      </c>
    </row>
    <row r="18" customFormat="false" ht="15" hidden="false" customHeight="false" outlineLevel="0" collapsed="false">
      <c r="A18" s="8" t="n">
        <v>1510</v>
      </c>
      <c r="B18" s="8" t="s">
        <v>354</v>
      </c>
      <c r="C18" s="67" t="s">
        <v>341</v>
      </c>
      <c r="D18" s="67" t="s">
        <v>62</v>
      </c>
      <c r="E18" s="67"/>
      <c r="F18" s="8" t="s">
        <v>342</v>
      </c>
    </row>
    <row r="19" customFormat="false" ht="15" hidden="false" customHeight="false" outlineLevel="0" collapsed="false">
      <c r="A19" s="8" t="n">
        <v>1520</v>
      </c>
      <c r="B19" s="8" t="s">
        <v>355</v>
      </c>
      <c r="C19" s="67" t="s">
        <v>341</v>
      </c>
      <c r="D19" s="67" t="s">
        <v>62</v>
      </c>
      <c r="E19" s="67"/>
      <c r="F19" s="8" t="s">
        <v>342</v>
      </c>
    </row>
    <row r="20" customFormat="false" ht="15" hidden="false" customHeight="false" outlineLevel="0" collapsed="false">
      <c r="A20" s="8" t="n">
        <v>1530</v>
      </c>
      <c r="B20" s="8" t="s">
        <v>356</v>
      </c>
      <c r="C20" s="67" t="s">
        <v>341</v>
      </c>
      <c r="D20" s="67" t="s">
        <v>62</v>
      </c>
      <c r="E20" s="67"/>
      <c r="F20" s="8" t="s">
        <v>342</v>
      </c>
    </row>
    <row r="21" customFormat="false" ht="15" hidden="false" customHeight="false" outlineLevel="0" collapsed="false">
      <c r="A21" s="8" t="n">
        <v>1590</v>
      </c>
      <c r="B21" s="8" t="s">
        <v>357</v>
      </c>
      <c r="C21" s="67" t="s">
        <v>341</v>
      </c>
      <c r="D21" s="67" t="s">
        <v>62</v>
      </c>
      <c r="E21" s="67"/>
      <c r="F21" s="8" t="s">
        <v>342</v>
      </c>
    </row>
    <row r="22" customFormat="false" ht="15" hidden="false" customHeight="false" outlineLevel="0" collapsed="false">
      <c r="A22" s="8" t="n">
        <v>2010</v>
      </c>
      <c r="B22" s="8" t="s">
        <v>358</v>
      </c>
      <c r="C22" s="67" t="s">
        <v>359</v>
      </c>
      <c r="D22" s="67" t="s">
        <v>65</v>
      </c>
      <c r="E22" s="67"/>
      <c r="F22" s="8" t="s">
        <v>342</v>
      </c>
    </row>
    <row r="23" customFormat="false" ht="15" hidden="false" customHeight="false" outlineLevel="0" collapsed="false">
      <c r="A23" s="8" t="n">
        <v>2110</v>
      </c>
      <c r="B23" s="8" t="s">
        <v>360</v>
      </c>
      <c r="C23" s="67" t="s">
        <v>359</v>
      </c>
      <c r="D23" s="67" t="s">
        <v>66</v>
      </c>
      <c r="E23" s="67"/>
      <c r="F23" s="8" t="s">
        <v>342</v>
      </c>
    </row>
    <row r="24" customFormat="false" ht="15" hidden="false" customHeight="false" outlineLevel="0" collapsed="false">
      <c r="A24" s="8" t="n">
        <v>2120</v>
      </c>
      <c r="B24" s="8" t="s">
        <v>361</v>
      </c>
      <c r="C24" s="67" t="s">
        <v>359</v>
      </c>
      <c r="D24" s="67" t="s">
        <v>66</v>
      </c>
      <c r="E24" s="67"/>
      <c r="F24" s="8" t="s">
        <v>342</v>
      </c>
    </row>
    <row r="25" customFormat="false" ht="15" hidden="false" customHeight="false" outlineLevel="0" collapsed="false">
      <c r="A25" s="8" t="n">
        <v>2130</v>
      </c>
      <c r="B25" s="8" t="s">
        <v>362</v>
      </c>
      <c r="C25" s="67" t="s">
        <v>359</v>
      </c>
      <c r="D25" s="67" t="s">
        <v>66</v>
      </c>
      <c r="E25" s="67"/>
      <c r="F25" s="8" t="s">
        <v>342</v>
      </c>
    </row>
    <row r="26" customFormat="false" ht="15" hidden="false" customHeight="false" outlineLevel="0" collapsed="false">
      <c r="A26" s="8" t="n">
        <v>2210</v>
      </c>
      <c r="B26" s="8" t="s">
        <v>363</v>
      </c>
      <c r="C26" s="67" t="s">
        <v>359</v>
      </c>
      <c r="D26" s="67" t="s">
        <v>67</v>
      </c>
      <c r="E26" s="67"/>
      <c r="F26" s="8" t="s">
        <v>342</v>
      </c>
    </row>
    <row r="27" customFormat="false" ht="15" hidden="false" customHeight="false" outlineLevel="0" collapsed="false">
      <c r="A27" s="8" t="n">
        <v>2220</v>
      </c>
      <c r="B27" s="8" t="s">
        <v>364</v>
      </c>
      <c r="C27" s="67" t="s">
        <v>359</v>
      </c>
      <c r="D27" s="67" t="s">
        <v>68</v>
      </c>
      <c r="E27" s="67"/>
      <c r="F27" s="8" t="s">
        <v>342</v>
      </c>
    </row>
    <row r="28" customFormat="false" ht="15" hidden="false" customHeight="false" outlineLevel="0" collapsed="false">
      <c r="A28" s="8" t="n">
        <v>2310</v>
      </c>
      <c r="B28" s="8" t="s">
        <v>365</v>
      </c>
      <c r="C28" s="67" t="s">
        <v>359</v>
      </c>
      <c r="D28" s="67" t="s">
        <v>69</v>
      </c>
      <c r="E28" s="67"/>
      <c r="F28" s="8" t="s">
        <v>342</v>
      </c>
    </row>
    <row r="29" customFormat="false" ht="15" hidden="false" customHeight="false" outlineLevel="0" collapsed="false">
      <c r="A29" s="8" t="n">
        <v>3010</v>
      </c>
      <c r="B29" s="8" t="s">
        <v>366</v>
      </c>
      <c r="C29" s="67" t="s">
        <v>367</v>
      </c>
      <c r="D29" s="67" t="s">
        <v>368</v>
      </c>
      <c r="E29" s="67" t="s">
        <v>369</v>
      </c>
      <c r="F29" s="8" t="s">
        <v>342</v>
      </c>
    </row>
    <row r="30" customFormat="false" ht="15" hidden="false" customHeight="false" outlineLevel="0" collapsed="false">
      <c r="A30" s="8" t="n">
        <v>3110</v>
      </c>
      <c r="B30" s="8" t="s">
        <v>370</v>
      </c>
      <c r="C30" s="67" t="s">
        <v>367</v>
      </c>
      <c r="D30" s="67" t="s">
        <v>113</v>
      </c>
      <c r="E30" s="67" t="s">
        <v>371</v>
      </c>
      <c r="F30" s="8" t="s">
        <v>342</v>
      </c>
    </row>
    <row r="31" customFormat="false" ht="15" hidden="false" customHeight="false" outlineLevel="0" collapsed="false">
      <c r="A31" s="8" t="n">
        <v>3120</v>
      </c>
      <c r="B31" s="8" t="s">
        <v>372</v>
      </c>
      <c r="C31" s="67" t="s">
        <v>367</v>
      </c>
      <c r="D31" s="67" t="s">
        <v>113</v>
      </c>
      <c r="E31" s="67" t="s">
        <v>371</v>
      </c>
      <c r="F31" s="8" t="s">
        <v>342</v>
      </c>
    </row>
    <row r="32" customFormat="false" ht="15" hidden="false" customHeight="false" outlineLevel="0" collapsed="false">
      <c r="A32" s="8" t="n">
        <v>3130</v>
      </c>
      <c r="B32" s="8" t="s">
        <v>373</v>
      </c>
      <c r="C32" s="67" t="s">
        <v>367</v>
      </c>
      <c r="D32" s="67" t="s">
        <v>113</v>
      </c>
      <c r="E32" s="67" t="s">
        <v>371</v>
      </c>
      <c r="F32" s="8" t="s">
        <v>342</v>
      </c>
    </row>
    <row r="33" customFormat="false" ht="15" hidden="false" customHeight="false" outlineLevel="0" collapsed="false">
      <c r="A33" s="8" t="n">
        <v>4010</v>
      </c>
      <c r="B33" s="8" t="s">
        <v>374</v>
      </c>
      <c r="C33" s="67" t="s">
        <v>375</v>
      </c>
      <c r="D33" s="67" t="s">
        <v>34</v>
      </c>
      <c r="E33" s="67" t="s">
        <v>369</v>
      </c>
      <c r="F33" s="8" t="s">
        <v>376</v>
      </c>
    </row>
    <row r="34" customFormat="false" ht="15" hidden="false" customHeight="false" outlineLevel="0" collapsed="false">
      <c r="A34" s="8" t="n">
        <v>4020</v>
      </c>
      <c r="B34" s="8" t="s">
        <v>377</v>
      </c>
      <c r="C34" s="67" t="s">
        <v>375</v>
      </c>
      <c r="D34" s="67" t="s">
        <v>35</v>
      </c>
      <c r="E34" s="67" t="s">
        <v>369</v>
      </c>
      <c r="F34" s="8" t="s">
        <v>376</v>
      </c>
    </row>
    <row r="35" customFormat="false" ht="15" hidden="false" customHeight="false" outlineLevel="0" collapsed="false">
      <c r="A35" s="8" t="n">
        <v>4030</v>
      </c>
      <c r="B35" s="8" t="s">
        <v>378</v>
      </c>
      <c r="C35" s="67" t="s">
        <v>375</v>
      </c>
      <c r="D35" s="67" t="s">
        <v>36</v>
      </c>
      <c r="E35" s="67" t="s">
        <v>369</v>
      </c>
      <c r="F35" s="8" t="s">
        <v>376</v>
      </c>
    </row>
    <row r="36" customFormat="false" ht="15" hidden="false" customHeight="false" outlineLevel="0" collapsed="false">
      <c r="A36" s="8" t="n">
        <v>4110</v>
      </c>
      <c r="B36" s="8" t="s">
        <v>379</v>
      </c>
      <c r="C36" s="67" t="s">
        <v>375</v>
      </c>
      <c r="D36" s="67" t="s">
        <v>88</v>
      </c>
      <c r="E36" s="67" t="s">
        <v>369</v>
      </c>
      <c r="F36" s="8" t="s">
        <v>376</v>
      </c>
    </row>
    <row r="37" customFormat="false" ht="15" hidden="false" customHeight="false" outlineLevel="0" collapsed="false">
      <c r="A37" s="8" t="n">
        <v>4120</v>
      </c>
      <c r="B37" s="8" t="s">
        <v>380</v>
      </c>
      <c r="C37" s="67" t="s">
        <v>375</v>
      </c>
      <c r="D37" s="67" t="s">
        <v>89</v>
      </c>
      <c r="E37" s="67" t="s">
        <v>369</v>
      </c>
      <c r="F37" s="8" t="s">
        <v>376</v>
      </c>
    </row>
    <row r="38" customFormat="false" ht="15" hidden="false" customHeight="false" outlineLevel="0" collapsed="false">
      <c r="A38" s="8" t="n">
        <v>4130</v>
      </c>
      <c r="B38" s="8" t="s">
        <v>381</v>
      </c>
      <c r="C38" s="67" t="s">
        <v>375</v>
      </c>
      <c r="D38" s="67" t="s">
        <v>90</v>
      </c>
      <c r="E38" s="67" t="s">
        <v>369</v>
      </c>
      <c r="F38" s="8" t="s">
        <v>376</v>
      </c>
    </row>
    <row r="39" customFormat="false" ht="15" hidden="false" customHeight="false" outlineLevel="0" collapsed="false">
      <c r="A39" s="8" t="n">
        <v>4210</v>
      </c>
      <c r="B39" s="8" t="s">
        <v>382</v>
      </c>
      <c r="C39" s="67" t="s">
        <v>375</v>
      </c>
      <c r="D39" s="67" t="s">
        <v>38</v>
      </c>
      <c r="E39" s="67" t="s">
        <v>369</v>
      </c>
      <c r="F39" s="8" t="s">
        <v>376</v>
      </c>
    </row>
    <row r="40" customFormat="false" ht="15" hidden="false" customHeight="false" outlineLevel="0" collapsed="false">
      <c r="A40" s="8" t="n">
        <v>4220</v>
      </c>
      <c r="B40" s="8" t="s">
        <v>383</v>
      </c>
      <c r="C40" s="67" t="s">
        <v>375</v>
      </c>
      <c r="D40" s="67" t="s">
        <v>38</v>
      </c>
      <c r="E40" s="67" t="s">
        <v>369</v>
      </c>
      <c r="F40" s="8" t="s">
        <v>376</v>
      </c>
    </row>
    <row r="41" customFormat="false" ht="15" hidden="false" customHeight="false" outlineLevel="0" collapsed="false">
      <c r="A41" s="8" t="n">
        <v>4310</v>
      </c>
      <c r="B41" s="8" t="s">
        <v>384</v>
      </c>
      <c r="C41" s="67" t="s">
        <v>375</v>
      </c>
      <c r="D41" s="67" t="s">
        <v>91</v>
      </c>
      <c r="E41" s="67" t="s">
        <v>369</v>
      </c>
      <c r="F41" s="8" t="s">
        <v>376</v>
      </c>
    </row>
    <row r="42" customFormat="false" ht="15" hidden="false" customHeight="false" outlineLevel="0" collapsed="false">
      <c r="A42" s="8" t="n">
        <v>4320</v>
      </c>
      <c r="B42" s="8" t="s">
        <v>385</v>
      </c>
      <c r="C42" s="67" t="s">
        <v>375</v>
      </c>
      <c r="D42" s="67" t="s">
        <v>92</v>
      </c>
      <c r="E42" s="67" t="s">
        <v>369</v>
      </c>
      <c r="F42" s="8" t="s">
        <v>376</v>
      </c>
    </row>
    <row r="43" customFormat="false" ht="15" hidden="false" customHeight="false" outlineLevel="0" collapsed="false">
      <c r="A43" s="8" t="n">
        <v>4410</v>
      </c>
      <c r="B43" s="8" t="s">
        <v>386</v>
      </c>
      <c r="C43" s="67" t="s">
        <v>375</v>
      </c>
      <c r="D43" s="67" t="s">
        <v>93</v>
      </c>
      <c r="E43" s="67" t="s">
        <v>369</v>
      </c>
      <c r="F43" s="8" t="s">
        <v>376</v>
      </c>
    </row>
    <row r="44" customFormat="false" ht="15" hidden="false" customHeight="false" outlineLevel="0" collapsed="false">
      <c r="A44" s="8" t="n">
        <v>4510</v>
      </c>
      <c r="B44" s="8" t="s">
        <v>387</v>
      </c>
      <c r="C44" s="67" t="s">
        <v>375</v>
      </c>
      <c r="D44" s="67" t="s">
        <v>93</v>
      </c>
      <c r="E44" s="67" t="s">
        <v>369</v>
      </c>
      <c r="F44" s="8" t="s">
        <v>376</v>
      </c>
    </row>
    <row r="45" customFormat="false" ht="15" hidden="false" customHeight="false" outlineLevel="0" collapsed="false">
      <c r="A45" s="8" t="n">
        <v>4900</v>
      </c>
      <c r="B45" s="8" t="s">
        <v>388</v>
      </c>
      <c r="C45" s="67" t="s">
        <v>375</v>
      </c>
      <c r="D45" s="67" t="s">
        <v>94</v>
      </c>
      <c r="E45" s="67" t="s">
        <v>369</v>
      </c>
      <c r="F45" s="8" t="s">
        <v>376</v>
      </c>
    </row>
    <row r="46" customFormat="false" ht="15" hidden="false" customHeight="false" outlineLevel="0" collapsed="false">
      <c r="A46" s="8" t="n">
        <v>4610</v>
      </c>
      <c r="B46" s="8" t="s">
        <v>389</v>
      </c>
      <c r="C46" s="67" t="s">
        <v>375</v>
      </c>
      <c r="D46" s="67" t="s">
        <v>114</v>
      </c>
      <c r="E46" s="67" t="s">
        <v>371</v>
      </c>
      <c r="F46" s="8" t="s">
        <v>376</v>
      </c>
    </row>
    <row r="47" customFormat="false" ht="15" hidden="false" customHeight="false" outlineLevel="0" collapsed="false">
      <c r="A47" s="8" t="n">
        <v>4620</v>
      </c>
      <c r="B47" s="8" t="s">
        <v>390</v>
      </c>
      <c r="C47" s="67" t="s">
        <v>375</v>
      </c>
      <c r="D47" s="67" t="s">
        <v>114</v>
      </c>
      <c r="E47" s="67" t="s">
        <v>371</v>
      </c>
      <c r="F47" s="8" t="s">
        <v>376</v>
      </c>
    </row>
    <row r="48" customFormat="false" ht="15" hidden="false" customHeight="false" outlineLevel="0" collapsed="false">
      <c r="A48" s="8" t="n">
        <v>4630</v>
      </c>
      <c r="B48" s="8" t="s">
        <v>391</v>
      </c>
      <c r="C48" s="67" t="s">
        <v>375</v>
      </c>
      <c r="D48" s="67" t="s">
        <v>115</v>
      </c>
      <c r="E48" s="67" t="s">
        <v>371</v>
      </c>
      <c r="F48" s="8" t="s">
        <v>376</v>
      </c>
    </row>
    <row r="49" customFormat="false" ht="15" hidden="false" customHeight="false" outlineLevel="0" collapsed="false">
      <c r="A49" s="8" t="n">
        <v>4910</v>
      </c>
      <c r="B49" s="8" t="s">
        <v>392</v>
      </c>
      <c r="C49" s="67" t="s">
        <v>375</v>
      </c>
      <c r="D49" s="67" t="s">
        <v>116</v>
      </c>
      <c r="E49" s="67" t="s">
        <v>371</v>
      </c>
      <c r="F49" s="8" t="s">
        <v>376</v>
      </c>
    </row>
    <row r="50" customFormat="false" ht="15" hidden="false" customHeight="false" outlineLevel="0" collapsed="false">
      <c r="A50" s="8" t="n">
        <v>5010</v>
      </c>
      <c r="B50" s="8" t="s">
        <v>393</v>
      </c>
      <c r="C50" s="67" t="s">
        <v>394</v>
      </c>
      <c r="D50" s="67" t="s">
        <v>97</v>
      </c>
      <c r="E50" s="67" t="s">
        <v>369</v>
      </c>
      <c r="F50" s="8" t="s">
        <v>376</v>
      </c>
    </row>
    <row r="51" customFormat="false" ht="15" hidden="false" customHeight="false" outlineLevel="0" collapsed="false">
      <c r="A51" s="8" t="n">
        <v>5020</v>
      </c>
      <c r="B51" s="8" t="s">
        <v>395</v>
      </c>
      <c r="C51" s="67" t="s">
        <v>394</v>
      </c>
      <c r="D51" s="67" t="s">
        <v>98</v>
      </c>
      <c r="E51" s="67" t="s">
        <v>369</v>
      </c>
      <c r="F51" s="8" t="s">
        <v>376</v>
      </c>
    </row>
    <row r="52" customFormat="false" ht="15" hidden="false" customHeight="false" outlineLevel="0" collapsed="false">
      <c r="A52" s="8" t="n">
        <v>5030</v>
      </c>
      <c r="B52" s="8" t="s">
        <v>396</v>
      </c>
      <c r="C52" s="67" t="s">
        <v>394</v>
      </c>
      <c r="D52" s="67" t="s">
        <v>98</v>
      </c>
      <c r="E52" s="67" t="s">
        <v>369</v>
      </c>
      <c r="F52" s="8" t="s">
        <v>376</v>
      </c>
    </row>
    <row r="53" customFormat="false" ht="15" hidden="false" customHeight="false" outlineLevel="0" collapsed="false">
      <c r="A53" s="8" t="n">
        <v>5110</v>
      </c>
      <c r="B53" s="8" t="s">
        <v>397</v>
      </c>
      <c r="C53" s="67" t="s">
        <v>394</v>
      </c>
      <c r="D53" s="67" t="s">
        <v>99</v>
      </c>
      <c r="E53" s="67" t="s">
        <v>369</v>
      </c>
      <c r="F53" s="8" t="s">
        <v>376</v>
      </c>
    </row>
    <row r="54" customFormat="false" ht="15" hidden="false" customHeight="false" outlineLevel="0" collapsed="false">
      <c r="A54" s="8" t="n">
        <v>5120</v>
      </c>
      <c r="B54" s="8" t="s">
        <v>398</v>
      </c>
      <c r="C54" s="67" t="s">
        <v>394</v>
      </c>
      <c r="D54" s="67" t="s">
        <v>99</v>
      </c>
      <c r="E54" s="67" t="s">
        <v>369</v>
      </c>
      <c r="F54" s="8" t="s">
        <v>376</v>
      </c>
    </row>
    <row r="55" customFormat="false" ht="15" hidden="false" customHeight="false" outlineLevel="0" collapsed="false">
      <c r="A55" s="8" t="n">
        <v>5210</v>
      </c>
      <c r="B55" s="8" t="s">
        <v>102</v>
      </c>
      <c r="C55" s="67" t="s">
        <v>394</v>
      </c>
      <c r="D55" s="67" t="s">
        <v>102</v>
      </c>
      <c r="E55" s="67" t="s">
        <v>369</v>
      </c>
      <c r="F55" s="8" t="s">
        <v>376</v>
      </c>
    </row>
    <row r="56" customFormat="false" ht="15" hidden="false" customHeight="false" outlineLevel="0" collapsed="false">
      <c r="A56" s="8" t="n">
        <v>5310</v>
      </c>
      <c r="B56" s="8" t="s">
        <v>399</v>
      </c>
      <c r="C56" s="67" t="s">
        <v>394</v>
      </c>
      <c r="D56" s="67" t="s">
        <v>100</v>
      </c>
      <c r="E56" s="67" t="s">
        <v>369</v>
      </c>
      <c r="F56" s="8" t="s">
        <v>376</v>
      </c>
    </row>
    <row r="57" customFormat="false" ht="15" hidden="false" customHeight="false" outlineLevel="0" collapsed="false">
      <c r="A57" s="8" t="n">
        <v>5320</v>
      </c>
      <c r="B57" s="8" t="s">
        <v>400</v>
      </c>
      <c r="C57" s="67" t="s">
        <v>394</v>
      </c>
      <c r="D57" s="67" t="s">
        <v>101</v>
      </c>
      <c r="E57" s="67" t="s">
        <v>369</v>
      </c>
      <c r="F57" s="8" t="s">
        <v>376</v>
      </c>
    </row>
    <row r="58" customFormat="false" ht="15" hidden="false" customHeight="false" outlineLevel="0" collapsed="false">
      <c r="A58" s="8" t="n">
        <v>5330</v>
      </c>
      <c r="B58" s="8" t="s">
        <v>401</v>
      </c>
      <c r="C58" s="67" t="s">
        <v>394</v>
      </c>
      <c r="D58" s="67" t="s">
        <v>101</v>
      </c>
      <c r="E58" s="67" t="s">
        <v>369</v>
      </c>
      <c r="F58" s="8" t="s">
        <v>376</v>
      </c>
    </row>
    <row r="59" customFormat="false" ht="15" hidden="false" customHeight="false" outlineLevel="0" collapsed="false">
      <c r="A59" s="8" t="n">
        <v>5410</v>
      </c>
      <c r="B59" s="8" t="s">
        <v>402</v>
      </c>
      <c r="C59" s="67" t="s">
        <v>394</v>
      </c>
      <c r="D59" s="67" t="s">
        <v>103</v>
      </c>
      <c r="E59" s="67" t="s">
        <v>369</v>
      </c>
      <c r="F59" s="8" t="s">
        <v>376</v>
      </c>
    </row>
    <row r="60" customFormat="false" ht="15" hidden="false" customHeight="false" outlineLevel="0" collapsed="false">
      <c r="A60" s="8" t="n">
        <v>5510</v>
      </c>
      <c r="B60" s="8" t="s">
        <v>104</v>
      </c>
      <c r="C60" s="67" t="s">
        <v>394</v>
      </c>
      <c r="D60" s="67" t="s">
        <v>104</v>
      </c>
      <c r="E60" s="67" t="s">
        <v>369</v>
      </c>
      <c r="F60" s="8" t="s">
        <v>376</v>
      </c>
    </row>
    <row r="61" customFormat="false" ht="15" hidden="false" customHeight="false" outlineLevel="0" collapsed="false">
      <c r="A61" s="8" t="n">
        <v>5610</v>
      </c>
      <c r="B61" s="8" t="s">
        <v>403</v>
      </c>
      <c r="C61" s="67" t="s">
        <v>394</v>
      </c>
      <c r="D61" s="67" t="s">
        <v>105</v>
      </c>
      <c r="E61" s="67" t="s">
        <v>369</v>
      </c>
      <c r="F61" s="8" t="s">
        <v>376</v>
      </c>
    </row>
    <row r="62" customFormat="false" ht="15" hidden="false" customHeight="false" outlineLevel="0" collapsed="false">
      <c r="A62" s="8" t="n">
        <v>5710</v>
      </c>
      <c r="B62" s="8" t="s">
        <v>404</v>
      </c>
      <c r="C62" s="67" t="s">
        <v>394</v>
      </c>
      <c r="D62" s="67" t="s">
        <v>106</v>
      </c>
      <c r="E62" s="67" t="s">
        <v>369</v>
      </c>
      <c r="F62" s="8" t="s">
        <v>376</v>
      </c>
    </row>
    <row r="63" customFormat="false" ht="15" hidden="false" customHeight="false" outlineLevel="0" collapsed="false">
      <c r="A63" s="8" t="n">
        <v>5810</v>
      </c>
      <c r="B63" s="8" t="s">
        <v>405</v>
      </c>
      <c r="C63" s="67" t="s">
        <v>394</v>
      </c>
      <c r="D63" s="67" t="s">
        <v>107</v>
      </c>
      <c r="E63" s="67" t="s">
        <v>369</v>
      </c>
      <c r="F63" s="8" t="s">
        <v>376</v>
      </c>
    </row>
    <row r="64" customFormat="false" ht="15" hidden="false" customHeight="false" outlineLevel="0" collapsed="false">
      <c r="A64" s="8" t="n">
        <v>5910</v>
      </c>
      <c r="B64" s="8" t="s">
        <v>406</v>
      </c>
      <c r="C64" s="67" t="s">
        <v>394</v>
      </c>
      <c r="D64" s="67" t="s">
        <v>108</v>
      </c>
      <c r="E64" s="67" t="s">
        <v>369</v>
      </c>
      <c r="F64" s="8" t="s">
        <v>376</v>
      </c>
    </row>
    <row r="65" customFormat="false" ht="15" hidden="false" customHeight="false" outlineLevel="0" collapsed="false">
      <c r="A65" s="8" t="n">
        <v>5920</v>
      </c>
      <c r="B65" s="8" t="s">
        <v>109</v>
      </c>
      <c r="C65" s="67" t="s">
        <v>394</v>
      </c>
      <c r="D65" s="67" t="s">
        <v>109</v>
      </c>
      <c r="E65" s="67" t="s">
        <v>369</v>
      </c>
      <c r="F65" s="8" t="s">
        <v>376</v>
      </c>
    </row>
    <row r="66" customFormat="false" ht="15" hidden="false" customHeight="false" outlineLevel="0" collapsed="false">
      <c r="A66" s="8" t="n">
        <v>5930</v>
      </c>
      <c r="B66" s="8" t="s">
        <v>407</v>
      </c>
      <c r="C66" s="67" t="s">
        <v>394</v>
      </c>
      <c r="D66" s="67" t="s">
        <v>110</v>
      </c>
      <c r="E66" s="67" t="s">
        <v>369</v>
      </c>
      <c r="F66" s="8" t="s">
        <v>376</v>
      </c>
    </row>
    <row r="67" customFormat="false" ht="15" hidden="false" customHeight="false" outlineLevel="0" collapsed="false">
      <c r="A67" s="8" t="n">
        <v>5990</v>
      </c>
      <c r="B67" s="8" t="s">
        <v>408</v>
      </c>
      <c r="C67" s="67" t="s">
        <v>394</v>
      </c>
      <c r="D67" s="67" t="s">
        <v>110</v>
      </c>
      <c r="E67" s="67" t="s">
        <v>369</v>
      </c>
      <c r="F67" s="8" t="s">
        <v>376</v>
      </c>
    </row>
  </sheetData>
  <autoFilter ref="A5:F67"/>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Q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40"/>
    <col collapsed="false" customWidth="true" hidden="false" outlineLevel="0" max="3" min="3" style="1" width="36"/>
    <col collapsed="false" customWidth="true" hidden="false" outlineLevel="0" max="4" min="4" style="1" width="10"/>
    <col collapsed="false" customWidth="true" hidden="false" outlineLevel="0" max="5" min="5" style="1" width="13"/>
    <col collapsed="false" customWidth="true" hidden="false" outlineLevel="0" max="17" min="6" style="1" width="11"/>
  </cols>
  <sheetData>
    <row r="1" customFormat="false" ht="18.55" hidden="false" customHeight="false" outlineLevel="0" collapsed="false">
      <c r="A1" s="20" t="s">
        <v>409</v>
      </c>
    </row>
    <row r="2" customFormat="false" ht="15" hidden="false" customHeight="false" outlineLevel="0" collapsed="false">
      <c r="A2" s="3" t="s">
        <v>410</v>
      </c>
    </row>
    <row r="3" customFormat="false" ht="15" hidden="false" customHeight="false" outlineLevel="0" collapsed="false">
      <c r="A3" s="4" t="s">
        <v>1</v>
      </c>
    </row>
    <row r="4" customFormat="false" ht="15" hidden="false" customHeight="false" outlineLevel="0" collapsed="false">
      <c r="E4" s="86" t="s">
        <v>411</v>
      </c>
      <c r="F4" s="86" t="n">
        <v>1</v>
      </c>
      <c r="G4" s="86" t="n">
        <v>2</v>
      </c>
      <c r="H4" s="86" t="n">
        <v>3</v>
      </c>
      <c r="I4" s="86" t="n">
        <v>4</v>
      </c>
      <c r="J4" s="86" t="n">
        <v>5</v>
      </c>
      <c r="K4" s="86" t="n">
        <v>6</v>
      </c>
      <c r="L4" s="86" t="n">
        <v>7</v>
      </c>
      <c r="M4" s="86" t="n">
        <v>8</v>
      </c>
      <c r="N4" s="86" t="n">
        <v>9</v>
      </c>
      <c r="O4" s="86" t="n">
        <v>10</v>
      </c>
      <c r="P4" s="86" t="n">
        <v>11</v>
      </c>
      <c r="Q4" s="86" t="n">
        <v>12</v>
      </c>
    </row>
    <row r="5" customFormat="false" ht="30" hidden="false" customHeight="true" outlineLevel="0" collapsed="false">
      <c r="A5" s="16" t="s">
        <v>334</v>
      </c>
      <c r="B5" s="17" t="s">
        <v>335</v>
      </c>
      <c r="C5" s="17" t="s">
        <v>337</v>
      </c>
      <c r="D5" s="17" t="s">
        <v>336</v>
      </c>
      <c r="E5" s="17" t="s">
        <v>84</v>
      </c>
      <c r="F5" s="17" t="s">
        <v>412</v>
      </c>
      <c r="G5" s="17" t="s">
        <v>413</v>
      </c>
      <c r="H5" s="17" t="s">
        <v>414</v>
      </c>
      <c r="I5" s="17" t="s">
        <v>415</v>
      </c>
      <c r="J5" s="17" t="s">
        <v>416</v>
      </c>
      <c r="K5" s="17" t="s">
        <v>417</v>
      </c>
      <c r="L5" s="17" t="s">
        <v>418</v>
      </c>
      <c r="M5" s="17" t="s">
        <v>419</v>
      </c>
      <c r="N5" s="17" t="s">
        <v>420</v>
      </c>
      <c r="O5" s="17" t="s">
        <v>421</v>
      </c>
      <c r="P5" s="17" t="s">
        <v>422</v>
      </c>
      <c r="Q5" s="17" t="s">
        <v>423</v>
      </c>
    </row>
    <row r="6" customFormat="false" ht="15" hidden="false" customHeight="false" outlineLevel="0" collapsed="false">
      <c r="A6" s="67" t="n">
        <v>4010</v>
      </c>
      <c r="B6" s="67" t="s">
        <v>374</v>
      </c>
      <c r="C6" s="8" t="str">
        <f aca="false">IFERROR(INDEX('Account Map'!$D$6:$D$200,MATCH($A6,'Account Map'!$A$6:$A$200,0)),"UNMAPPED")</f>
        <v>Individual contributions</v>
      </c>
      <c r="D6" s="8" t="str">
        <f aca="false">IFERROR(INDEX('Account Map'!$C$6:$C$200,MATCH($A6,'Account Map'!$A$6:$A$200,0)),"UNMAPPED")</f>
        <v>Revenue</v>
      </c>
      <c r="E6" s="51" t="n">
        <f aca="false">SUM(F6:Q6)</f>
        <v>640000</v>
      </c>
      <c r="F6" s="50" t="n">
        <v>38400</v>
      </c>
      <c r="G6" s="50" t="n">
        <v>32000</v>
      </c>
      <c r="H6" s="50" t="n">
        <v>38400</v>
      </c>
      <c r="I6" s="50" t="n">
        <v>44800</v>
      </c>
      <c r="J6" s="50" t="n">
        <v>76800</v>
      </c>
      <c r="K6" s="50" t="n">
        <v>166400</v>
      </c>
      <c r="L6" s="50" t="n">
        <v>38400</v>
      </c>
      <c r="M6" s="50" t="n">
        <v>32000</v>
      </c>
      <c r="N6" s="50" t="n">
        <v>44800</v>
      </c>
      <c r="O6" s="50" t="n">
        <v>44800</v>
      </c>
      <c r="P6" s="50" t="n">
        <v>38400</v>
      </c>
      <c r="Q6" s="50" t="n">
        <v>44800</v>
      </c>
    </row>
    <row r="7" customFormat="false" ht="15" hidden="false" customHeight="false" outlineLevel="0" collapsed="false">
      <c r="A7" s="67" t="n">
        <v>4020</v>
      </c>
      <c r="B7" s="67" t="s">
        <v>377</v>
      </c>
      <c r="C7" s="8" t="str">
        <f aca="false">IFERROR(INDEX('Account Map'!$D$6:$D$200,MATCH($A7,'Account Map'!$A$6:$A$200,0)),"UNMAPPED")</f>
        <v>Corporate contributions</v>
      </c>
      <c r="D7" s="8" t="str">
        <f aca="false">IFERROR(INDEX('Account Map'!$C$6:$C$200,MATCH($A7,'Account Map'!$A$6:$A$200,0)),"UNMAPPED")</f>
        <v>Revenue</v>
      </c>
      <c r="E7" s="51" t="n">
        <f aca="false">SUM(F7:Q7)</f>
        <v>215000</v>
      </c>
      <c r="F7" s="50" t="n">
        <v>10750</v>
      </c>
      <c r="G7" s="50" t="n">
        <v>10750</v>
      </c>
      <c r="H7" s="50" t="n">
        <v>15050</v>
      </c>
      <c r="I7" s="50" t="n">
        <v>17200</v>
      </c>
      <c r="J7" s="50" t="n">
        <v>21500</v>
      </c>
      <c r="K7" s="50" t="n">
        <v>43000</v>
      </c>
      <c r="L7" s="50" t="n">
        <v>10750</v>
      </c>
      <c r="M7" s="50" t="n">
        <v>10750</v>
      </c>
      <c r="N7" s="50" t="n">
        <v>32250</v>
      </c>
      <c r="O7" s="50" t="n">
        <v>17200</v>
      </c>
      <c r="P7" s="50" t="n">
        <v>12900</v>
      </c>
      <c r="Q7" s="50" t="n">
        <v>12900</v>
      </c>
    </row>
    <row r="8" customFormat="false" ht="15" hidden="false" customHeight="false" outlineLevel="0" collapsed="false">
      <c r="A8" s="67" t="n">
        <v>4030</v>
      </c>
      <c r="B8" s="67" t="s">
        <v>378</v>
      </c>
      <c r="C8" s="8" t="str">
        <f aca="false">IFERROR(INDEX('Account Map'!$D$6:$D$200,MATCH($A8,'Account Map'!$A$6:$A$200,0)),"UNMAPPED")</f>
        <v>Foundation grants</v>
      </c>
      <c r="D8" s="8" t="str">
        <f aca="false">IFERROR(INDEX('Account Map'!$C$6:$C$200,MATCH($A8,'Account Map'!$A$6:$A$200,0)),"UNMAPPED")</f>
        <v>Revenue</v>
      </c>
      <c r="E8" s="51" t="n">
        <f aca="false">SUM(F8:Q8)</f>
        <v>260000</v>
      </c>
      <c r="F8" s="50" t="n">
        <v>0</v>
      </c>
      <c r="G8" s="50" t="n">
        <v>0</v>
      </c>
      <c r="H8" s="50" t="n">
        <v>65000</v>
      </c>
      <c r="I8" s="50" t="n">
        <v>0</v>
      </c>
      <c r="J8" s="50" t="n">
        <v>0</v>
      </c>
      <c r="K8" s="50" t="n">
        <v>65000</v>
      </c>
      <c r="L8" s="50" t="n">
        <v>0</v>
      </c>
      <c r="M8" s="50" t="n">
        <v>0</v>
      </c>
      <c r="N8" s="50" t="n">
        <v>65000</v>
      </c>
      <c r="O8" s="50" t="n">
        <v>0</v>
      </c>
      <c r="P8" s="50" t="n">
        <v>0</v>
      </c>
      <c r="Q8" s="50" t="n">
        <v>65000</v>
      </c>
    </row>
    <row r="9" customFormat="false" ht="15" hidden="false" customHeight="false" outlineLevel="0" collapsed="false">
      <c r="A9" s="67" t="n">
        <v>4110</v>
      </c>
      <c r="B9" s="67" t="s">
        <v>379</v>
      </c>
      <c r="C9" s="8" t="str">
        <f aca="false">IFERROR(INDEX('Account Map'!$D$6:$D$200,MATCH($A9,'Account Map'!$A$6:$A$200,0)),"UNMAPPED")</f>
        <v>Government grants: housing</v>
      </c>
      <c r="D9" s="8" t="str">
        <f aca="false">IFERROR(INDEX('Account Map'!$C$6:$C$200,MATCH($A9,'Account Map'!$A$6:$A$200,0)),"UNMAPPED")</f>
        <v>Revenue</v>
      </c>
      <c r="E9" s="51" t="n">
        <f aca="false">SUM(F9:Q9)</f>
        <v>1180000</v>
      </c>
      <c r="F9" s="50" t="n">
        <v>90467</v>
      </c>
      <c r="G9" s="50" t="n">
        <v>90467</v>
      </c>
      <c r="H9" s="50" t="n">
        <v>90467</v>
      </c>
      <c r="I9" s="50" t="n">
        <v>96367</v>
      </c>
      <c r="J9" s="50" t="n">
        <v>102267</v>
      </c>
      <c r="K9" s="50" t="n">
        <v>114067</v>
      </c>
      <c r="L9" s="50" t="n">
        <v>119967</v>
      </c>
      <c r="M9" s="50" t="n">
        <v>108167</v>
      </c>
      <c r="N9" s="50" t="n">
        <v>96367</v>
      </c>
      <c r="O9" s="50" t="n">
        <v>90467</v>
      </c>
      <c r="P9" s="50" t="n">
        <v>90467</v>
      </c>
      <c r="Q9" s="50" t="n">
        <v>90463</v>
      </c>
    </row>
    <row r="10" customFormat="false" ht="15" hidden="false" customHeight="false" outlineLevel="0" collapsed="false">
      <c r="A10" s="67" t="n">
        <v>4120</v>
      </c>
      <c r="B10" s="67" t="s">
        <v>380</v>
      </c>
      <c r="C10" s="8" t="str">
        <f aca="false">IFERROR(INDEX('Account Map'!$D$6:$D$200,MATCH($A10,'Account Map'!$A$6:$A$200,0)),"UNMAPPED")</f>
        <v>Government grants: workforce</v>
      </c>
      <c r="D10" s="8" t="str">
        <f aca="false">IFERROR(INDEX('Account Map'!$C$6:$C$200,MATCH($A10,'Account Map'!$A$6:$A$200,0)),"UNMAPPED")</f>
        <v>Revenue</v>
      </c>
      <c r="E10" s="51" t="n">
        <f aca="false">SUM(F10:Q10)</f>
        <v>520000</v>
      </c>
      <c r="F10" s="50" t="n">
        <v>43333</v>
      </c>
      <c r="G10" s="50" t="n">
        <v>43333</v>
      </c>
      <c r="H10" s="50" t="n">
        <v>43333</v>
      </c>
      <c r="I10" s="50" t="n">
        <v>43333</v>
      </c>
      <c r="J10" s="50" t="n">
        <v>43333</v>
      </c>
      <c r="K10" s="50" t="n">
        <v>43333</v>
      </c>
      <c r="L10" s="50" t="n">
        <v>43333</v>
      </c>
      <c r="M10" s="50" t="n">
        <v>43333</v>
      </c>
      <c r="N10" s="50" t="n">
        <v>43333</v>
      </c>
      <c r="O10" s="50" t="n">
        <v>43333</v>
      </c>
      <c r="P10" s="50" t="n">
        <v>43333</v>
      </c>
      <c r="Q10" s="50" t="n">
        <v>43337</v>
      </c>
    </row>
    <row r="11" customFormat="false" ht="15" hidden="false" customHeight="false" outlineLevel="0" collapsed="false">
      <c r="A11" s="67" t="n">
        <v>4130</v>
      </c>
      <c r="B11" s="67" t="s">
        <v>381</v>
      </c>
      <c r="C11" s="8" t="str">
        <f aca="false">IFERROR(INDEX('Account Map'!$D$6:$D$200,MATCH($A11,'Account Map'!$A$6:$A$200,0)),"UNMAPPED")</f>
        <v>Government grants: senior services</v>
      </c>
      <c r="D11" s="8" t="str">
        <f aca="false">IFERROR(INDEX('Account Map'!$C$6:$C$200,MATCH($A11,'Account Map'!$A$6:$A$200,0)),"UNMAPPED")</f>
        <v>Revenue</v>
      </c>
      <c r="E11" s="51" t="n">
        <f aca="false">SUM(F11:Q11)</f>
        <v>410000</v>
      </c>
      <c r="F11" s="50" t="n">
        <v>34167</v>
      </c>
      <c r="G11" s="50" t="n">
        <v>34167</v>
      </c>
      <c r="H11" s="50" t="n">
        <v>34167</v>
      </c>
      <c r="I11" s="50" t="n">
        <v>34167</v>
      </c>
      <c r="J11" s="50" t="n">
        <v>34167</v>
      </c>
      <c r="K11" s="50" t="n">
        <v>34167</v>
      </c>
      <c r="L11" s="50" t="n">
        <v>34167</v>
      </c>
      <c r="M11" s="50" t="n">
        <v>34167</v>
      </c>
      <c r="N11" s="50" t="n">
        <v>34167</v>
      </c>
      <c r="O11" s="50" t="n">
        <v>34167</v>
      </c>
      <c r="P11" s="50" t="n">
        <v>34167</v>
      </c>
      <c r="Q11" s="50" t="n">
        <v>34163</v>
      </c>
    </row>
    <row r="12" customFormat="false" ht="15" hidden="false" customHeight="false" outlineLevel="0" collapsed="false">
      <c r="A12" s="67" t="n">
        <v>4210</v>
      </c>
      <c r="B12" s="67" t="s">
        <v>382</v>
      </c>
      <c r="C12" s="8" t="str">
        <f aca="false">IFERROR(INDEX('Account Map'!$D$6:$D$200,MATCH($A12,'Account Map'!$A$6:$A$200,0)),"UNMAPPED")</f>
        <v>Program service fees</v>
      </c>
      <c r="D12" s="8" t="str">
        <f aca="false">IFERROR(INDEX('Account Map'!$C$6:$C$200,MATCH($A12,'Account Map'!$A$6:$A$200,0)),"UNMAPPED")</f>
        <v>Revenue</v>
      </c>
      <c r="E12" s="51" t="n">
        <f aca="false">SUM(F12:Q12)</f>
        <v>145000</v>
      </c>
      <c r="F12" s="50" t="n">
        <v>8700</v>
      </c>
      <c r="G12" s="50" t="n">
        <v>20300</v>
      </c>
      <c r="H12" s="50" t="n">
        <v>17400</v>
      </c>
      <c r="I12" s="50" t="n">
        <v>14500</v>
      </c>
      <c r="J12" s="50" t="n">
        <v>8700</v>
      </c>
      <c r="K12" s="50" t="n">
        <v>5800</v>
      </c>
      <c r="L12" s="50" t="n">
        <v>17400</v>
      </c>
      <c r="M12" s="50" t="n">
        <v>14500</v>
      </c>
      <c r="N12" s="50" t="n">
        <v>11600</v>
      </c>
      <c r="O12" s="50" t="n">
        <v>11600</v>
      </c>
      <c r="P12" s="50" t="n">
        <v>8700</v>
      </c>
      <c r="Q12" s="50" t="n">
        <v>5800</v>
      </c>
    </row>
    <row r="13" customFormat="false" ht="15" hidden="false" customHeight="false" outlineLevel="0" collapsed="false">
      <c r="A13" s="67" t="n">
        <v>4220</v>
      </c>
      <c r="B13" s="67" t="s">
        <v>383</v>
      </c>
      <c r="C13" s="8" t="str">
        <f aca="false">IFERROR(INDEX('Account Map'!$D$6:$D$200,MATCH($A13,'Account Map'!$A$6:$A$200,0)),"UNMAPPED")</f>
        <v>Program service fees</v>
      </c>
      <c r="D13" s="8" t="str">
        <f aca="false">IFERROR(INDEX('Account Map'!$C$6:$C$200,MATCH($A13,'Account Map'!$A$6:$A$200,0)),"UNMAPPED")</f>
        <v>Revenue</v>
      </c>
      <c r="E13" s="51" t="n">
        <f aca="false">SUM(F13:Q13)</f>
        <v>190000</v>
      </c>
      <c r="F13" s="50" t="n">
        <v>15833</v>
      </c>
      <c r="G13" s="50" t="n">
        <v>15833</v>
      </c>
      <c r="H13" s="50" t="n">
        <v>15833</v>
      </c>
      <c r="I13" s="50" t="n">
        <v>15833</v>
      </c>
      <c r="J13" s="50" t="n">
        <v>15833</v>
      </c>
      <c r="K13" s="50" t="n">
        <v>15833</v>
      </c>
      <c r="L13" s="50" t="n">
        <v>15833</v>
      </c>
      <c r="M13" s="50" t="n">
        <v>15833</v>
      </c>
      <c r="N13" s="50" t="n">
        <v>15833</v>
      </c>
      <c r="O13" s="50" t="n">
        <v>15833</v>
      </c>
      <c r="P13" s="50" t="n">
        <v>15833</v>
      </c>
      <c r="Q13" s="50" t="n">
        <v>15837</v>
      </c>
    </row>
    <row r="14" customFormat="false" ht="15" hidden="false" customHeight="false" outlineLevel="0" collapsed="false">
      <c r="A14" s="67" t="n">
        <v>4310</v>
      </c>
      <c r="B14" s="67" t="s">
        <v>384</v>
      </c>
      <c r="C14" s="8" t="str">
        <f aca="false">IFERROR(INDEX('Account Map'!$D$6:$D$200,MATCH($A14,'Account Map'!$A$6:$A$200,0)),"UNMAPPED")</f>
        <v>Special event revenue</v>
      </c>
      <c r="D14" s="8" t="str">
        <f aca="false">IFERROR(INDEX('Account Map'!$C$6:$C$200,MATCH($A14,'Account Map'!$A$6:$A$200,0)),"UNMAPPED")</f>
        <v>Revenue</v>
      </c>
      <c r="E14" s="51" t="n">
        <f aca="false">SUM(F14:Q14)</f>
        <v>300000</v>
      </c>
      <c r="F14" s="50" t="n">
        <v>0</v>
      </c>
      <c r="G14" s="50" t="n">
        <v>0</v>
      </c>
      <c r="H14" s="50" t="n">
        <v>0</v>
      </c>
      <c r="I14" s="50" t="n">
        <v>0</v>
      </c>
      <c r="J14" s="50" t="n">
        <v>0</v>
      </c>
      <c r="K14" s="50" t="n">
        <v>0</v>
      </c>
      <c r="L14" s="50" t="n">
        <v>0</v>
      </c>
      <c r="M14" s="50" t="n">
        <v>0</v>
      </c>
      <c r="N14" s="50" t="n">
        <v>300000</v>
      </c>
      <c r="O14" s="50" t="n">
        <v>0</v>
      </c>
      <c r="P14" s="50" t="n">
        <v>0</v>
      </c>
      <c r="Q14" s="50" t="n">
        <v>0</v>
      </c>
    </row>
    <row r="15" customFormat="false" ht="15" hidden="false" customHeight="false" outlineLevel="0" collapsed="false">
      <c r="A15" s="67" t="n">
        <v>4320</v>
      </c>
      <c r="B15" s="67" t="s">
        <v>385</v>
      </c>
      <c r="C15" s="8" t="str">
        <f aca="false">IFERROR(INDEX('Account Map'!$D$6:$D$200,MATCH($A15,'Account Map'!$A$6:$A$200,0)),"UNMAPPED")</f>
        <v>Less cost of direct benefits to donors</v>
      </c>
      <c r="D15" s="8" t="str">
        <f aca="false">IFERROR(INDEX('Account Map'!$C$6:$C$200,MATCH($A15,'Account Map'!$A$6:$A$200,0)),"UNMAPPED")</f>
        <v>Revenue</v>
      </c>
      <c r="E15" s="51" t="n">
        <f aca="false">SUM(F15:Q15)</f>
        <v>-80000</v>
      </c>
      <c r="F15" s="50" t="n">
        <v>0</v>
      </c>
      <c r="G15" s="50" t="n">
        <v>0</v>
      </c>
      <c r="H15" s="50" t="n">
        <v>0</v>
      </c>
      <c r="I15" s="50" t="n">
        <v>0</v>
      </c>
      <c r="J15" s="50" t="n">
        <v>0</v>
      </c>
      <c r="K15" s="50" t="n">
        <v>0</v>
      </c>
      <c r="L15" s="50" t="n">
        <v>0</v>
      </c>
      <c r="M15" s="50" t="n">
        <v>0</v>
      </c>
      <c r="N15" s="50" t="n">
        <v>-80000</v>
      </c>
      <c r="O15" s="50" t="n">
        <v>0</v>
      </c>
      <c r="P15" s="50" t="n">
        <v>0</v>
      </c>
      <c r="Q15" s="50" t="n">
        <v>0</v>
      </c>
    </row>
    <row r="16" customFormat="false" ht="15" hidden="false" customHeight="false" outlineLevel="0" collapsed="false">
      <c r="A16" s="67" t="n">
        <v>4410</v>
      </c>
      <c r="B16" s="67" t="s">
        <v>386</v>
      </c>
      <c r="C16" s="8" t="str">
        <f aca="false">IFERROR(INDEX('Account Map'!$D$6:$D$200,MATCH($A16,'Account Map'!$A$6:$A$200,0)),"UNMAPPED")</f>
        <v>Investment return and other income</v>
      </c>
      <c r="D16" s="8" t="str">
        <f aca="false">IFERROR(INDEX('Account Map'!$C$6:$C$200,MATCH($A16,'Account Map'!$A$6:$A$200,0)),"UNMAPPED")</f>
        <v>Revenue</v>
      </c>
      <c r="E16" s="51" t="n">
        <f aca="false">SUM(F16:Q16)</f>
        <v>28000</v>
      </c>
      <c r="F16" s="50" t="n">
        <v>2333</v>
      </c>
      <c r="G16" s="50" t="n">
        <v>2333</v>
      </c>
      <c r="H16" s="50" t="n">
        <v>2333</v>
      </c>
      <c r="I16" s="50" t="n">
        <v>2333</v>
      </c>
      <c r="J16" s="50" t="n">
        <v>2333</v>
      </c>
      <c r="K16" s="50" t="n">
        <v>2333</v>
      </c>
      <c r="L16" s="50" t="n">
        <v>2333</v>
      </c>
      <c r="M16" s="50" t="n">
        <v>2333</v>
      </c>
      <c r="N16" s="50" t="n">
        <v>2333</v>
      </c>
      <c r="O16" s="50" t="n">
        <v>2333</v>
      </c>
      <c r="P16" s="50" t="n">
        <v>2333</v>
      </c>
      <c r="Q16" s="50" t="n">
        <v>2337</v>
      </c>
    </row>
    <row r="17" customFormat="false" ht="15" hidden="false" customHeight="false" outlineLevel="0" collapsed="false">
      <c r="A17" s="67" t="n">
        <v>4510</v>
      </c>
      <c r="B17" s="67" t="s">
        <v>387</v>
      </c>
      <c r="C17" s="8" t="str">
        <f aca="false">IFERROR(INDEX('Account Map'!$D$6:$D$200,MATCH($A17,'Account Map'!$A$6:$A$200,0)),"UNMAPPED")</f>
        <v>Investment return and other income</v>
      </c>
      <c r="D17" s="8" t="str">
        <f aca="false">IFERROR(INDEX('Account Map'!$C$6:$C$200,MATCH($A17,'Account Map'!$A$6:$A$200,0)),"UNMAPPED")</f>
        <v>Revenue</v>
      </c>
      <c r="E17" s="51" t="n">
        <f aca="false">SUM(F17:Q17)</f>
        <v>12000</v>
      </c>
      <c r="F17" s="50" t="n">
        <v>1000</v>
      </c>
      <c r="G17" s="50" t="n">
        <v>1000</v>
      </c>
      <c r="H17" s="50" t="n">
        <v>1000</v>
      </c>
      <c r="I17" s="50" t="n">
        <v>1000</v>
      </c>
      <c r="J17" s="50" t="n">
        <v>1000</v>
      </c>
      <c r="K17" s="50" t="n">
        <v>1000</v>
      </c>
      <c r="L17" s="50" t="n">
        <v>1000</v>
      </c>
      <c r="M17" s="50" t="n">
        <v>1000</v>
      </c>
      <c r="N17" s="50" t="n">
        <v>1000</v>
      </c>
      <c r="O17" s="50" t="n">
        <v>1000</v>
      </c>
      <c r="P17" s="50" t="n">
        <v>1000</v>
      </c>
      <c r="Q17" s="50" t="n">
        <v>1000</v>
      </c>
    </row>
    <row r="18" customFormat="false" ht="15" hidden="false" customHeight="false" outlineLevel="0" collapsed="false">
      <c r="A18" s="67" t="n">
        <v>4610</v>
      </c>
      <c r="B18" s="67" t="s">
        <v>389</v>
      </c>
      <c r="C18" s="8" t="str">
        <f aca="false">IFERROR(INDEX('Account Map'!$D$6:$D$200,MATCH($A18,'Account Map'!$A$6:$A$200,0)),"UNMAPPED")</f>
        <v>Contributions with donor restrictions</v>
      </c>
      <c r="D18" s="8" t="str">
        <f aca="false">IFERROR(INDEX('Account Map'!$C$6:$C$200,MATCH($A18,'Account Map'!$A$6:$A$200,0)),"UNMAPPED")</f>
        <v>Revenue</v>
      </c>
      <c r="E18" s="51" t="n">
        <f aca="false">SUM(F18:Q18)</f>
        <v>380000</v>
      </c>
      <c r="F18" s="50" t="n">
        <v>114000</v>
      </c>
      <c r="G18" s="50" t="n">
        <v>0</v>
      </c>
      <c r="H18" s="50" t="n">
        <v>57000</v>
      </c>
      <c r="I18" s="50" t="n">
        <v>0</v>
      </c>
      <c r="J18" s="50" t="n">
        <v>0</v>
      </c>
      <c r="K18" s="50" t="n">
        <v>76000</v>
      </c>
      <c r="L18" s="50" t="n">
        <v>0</v>
      </c>
      <c r="M18" s="50" t="n">
        <v>0</v>
      </c>
      <c r="N18" s="50" t="n">
        <v>57000</v>
      </c>
      <c r="O18" s="50" t="n">
        <v>0</v>
      </c>
      <c r="P18" s="50" t="n">
        <v>0</v>
      </c>
      <c r="Q18" s="50" t="n">
        <v>76000</v>
      </c>
    </row>
    <row r="19" customFormat="false" ht="15" hidden="false" customHeight="false" outlineLevel="0" collapsed="false">
      <c r="A19" s="67" t="n">
        <v>4620</v>
      </c>
      <c r="B19" s="67" t="s">
        <v>390</v>
      </c>
      <c r="C19" s="8" t="str">
        <f aca="false">IFERROR(INDEX('Account Map'!$D$6:$D$200,MATCH($A19,'Account Map'!$A$6:$A$200,0)),"UNMAPPED")</f>
        <v>Contributions with donor restrictions</v>
      </c>
      <c r="D19" s="8" t="str">
        <f aca="false">IFERROR(INDEX('Account Map'!$C$6:$C$200,MATCH($A19,'Account Map'!$A$6:$A$200,0)),"UNMAPPED")</f>
        <v>Revenue</v>
      </c>
      <c r="E19" s="51" t="n">
        <f aca="false">SUM(F19:Q19)</f>
        <v>75000</v>
      </c>
      <c r="F19" s="50" t="n">
        <v>37500</v>
      </c>
      <c r="G19" s="50" t="n">
        <v>0</v>
      </c>
      <c r="H19" s="50" t="n">
        <v>0</v>
      </c>
      <c r="I19" s="50" t="n">
        <v>0</v>
      </c>
      <c r="J19" s="50" t="n">
        <v>0</v>
      </c>
      <c r="K19" s="50" t="n">
        <v>0</v>
      </c>
      <c r="L19" s="50" t="n">
        <v>37500</v>
      </c>
      <c r="M19" s="50" t="n">
        <v>0</v>
      </c>
      <c r="N19" s="50" t="n">
        <v>0</v>
      </c>
      <c r="O19" s="50" t="n">
        <v>0</v>
      </c>
      <c r="P19" s="50" t="n">
        <v>0</v>
      </c>
      <c r="Q19" s="50" t="n">
        <v>0</v>
      </c>
    </row>
    <row r="20" customFormat="false" ht="15" hidden="false" customHeight="false" outlineLevel="0" collapsed="false">
      <c r="A20" s="67" t="n">
        <v>4630</v>
      </c>
      <c r="B20" s="67" t="s">
        <v>391</v>
      </c>
      <c r="C20" s="8" t="str">
        <f aca="false">IFERROR(INDEX('Account Map'!$D$6:$D$200,MATCH($A20,'Account Map'!$A$6:$A$200,0)),"UNMAPPED")</f>
        <v>Endowment investment return</v>
      </c>
      <c r="D20" s="8" t="str">
        <f aca="false">IFERROR(INDEX('Account Map'!$C$6:$C$200,MATCH($A20,'Account Map'!$A$6:$A$200,0)),"UNMAPPED")</f>
        <v>Revenue</v>
      </c>
      <c r="E20" s="51" t="n">
        <f aca="false">SUM(F20:Q20)</f>
        <v>22000</v>
      </c>
      <c r="F20" s="50" t="n">
        <v>1833</v>
      </c>
      <c r="G20" s="50" t="n">
        <v>1833</v>
      </c>
      <c r="H20" s="50" t="n">
        <v>1833</v>
      </c>
      <c r="I20" s="50" t="n">
        <v>1833</v>
      </c>
      <c r="J20" s="50" t="n">
        <v>1833</v>
      </c>
      <c r="K20" s="50" t="n">
        <v>1833</v>
      </c>
      <c r="L20" s="50" t="n">
        <v>1833</v>
      </c>
      <c r="M20" s="50" t="n">
        <v>1833</v>
      </c>
      <c r="N20" s="50" t="n">
        <v>1833</v>
      </c>
      <c r="O20" s="50" t="n">
        <v>1833</v>
      </c>
      <c r="P20" s="50" t="n">
        <v>1833</v>
      </c>
      <c r="Q20" s="50" t="n">
        <v>1837</v>
      </c>
    </row>
    <row r="21" customFormat="false" ht="15" hidden="false" customHeight="false" outlineLevel="0" collapsed="false">
      <c r="A21" s="67" t="n">
        <v>4900</v>
      </c>
      <c r="B21" s="67" t="s">
        <v>388</v>
      </c>
      <c r="C21" s="8" t="str">
        <f aca="false">IFERROR(INDEX('Account Map'!$D$6:$D$200,MATCH($A21,'Account Map'!$A$6:$A$200,0)),"UNMAPPED")</f>
        <v>Net assets released from restrictions</v>
      </c>
      <c r="D21" s="8" t="str">
        <f aca="false">IFERROR(INDEX('Account Map'!$C$6:$C$200,MATCH($A21,'Account Map'!$A$6:$A$200,0)),"UNMAPPED")</f>
        <v>Revenue</v>
      </c>
      <c r="E21" s="51" t="n">
        <f aca="false">SUM(F21:Q21)</f>
        <v>420000</v>
      </c>
      <c r="F21" s="50" t="n">
        <v>35000</v>
      </c>
      <c r="G21" s="50" t="n">
        <v>35000</v>
      </c>
      <c r="H21" s="50" t="n">
        <v>35000</v>
      </c>
      <c r="I21" s="50" t="n">
        <v>35000</v>
      </c>
      <c r="J21" s="50" t="n">
        <v>35000</v>
      </c>
      <c r="K21" s="50" t="n">
        <v>35000</v>
      </c>
      <c r="L21" s="50" t="n">
        <v>35000</v>
      </c>
      <c r="M21" s="50" t="n">
        <v>35000</v>
      </c>
      <c r="N21" s="50" t="n">
        <v>35000</v>
      </c>
      <c r="O21" s="50" t="n">
        <v>35000</v>
      </c>
      <c r="P21" s="50" t="n">
        <v>35000</v>
      </c>
      <c r="Q21" s="50" t="n">
        <v>35000</v>
      </c>
    </row>
    <row r="22" customFormat="false" ht="15" hidden="false" customHeight="false" outlineLevel="0" collapsed="false">
      <c r="A22" s="67" t="n">
        <v>4910</v>
      </c>
      <c r="B22" s="67" t="s">
        <v>392</v>
      </c>
      <c r="C22" s="8" t="str">
        <f aca="false">IFERROR(INDEX('Account Map'!$D$6:$D$200,MATCH($A22,'Account Map'!$A$6:$A$200,0)),"UNMAPPED")</f>
        <v>Released from restrictions</v>
      </c>
      <c r="D22" s="8" t="str">
        <f aca="false">IFERROR(INDEX('Account Map'!$C$6:$C$200,MATCH($A22,'Account Map'!$A$6:$A$200,0)),"UNMAPPED")</f>
        <v>Revenue</v>
      </c>
      <c r="E22" s="51" t="n">
        <f aca="false">SUM(F22:Q22)</f>
        <v>-420000</v>
      </c>
      <c r="F22" s="50" t="n">
        <v>-35000</v>
      </c>
      <c r="G22" s="50" t="n">
        <v>-35000</v>
      </c>
      <c r="H22" s="50" t="n">
        <v>-35000</v>
      </c>
      <c r="I22" s="50" t="n">
        <v>-35000</v>
      </c>
      <c r="J22" s="50" t="n">
        <v>-35000</v>
      </c>
      <c r="K22" s="50" t="n">
        <v>-35000</v>
      </c>
      <c r="L22" s="50" t="n">
        <v>-35000</v>
      </c>
      <c r="M22" s="50" t="n">
        <v>-35000</v>
      </c>
      <c r="N22" s="50" t="n">
        <v>-35000</v>
      </c>
      <c r="O22" s="50" t="n">
        <v>-35000</v>
      </c>
      <c r="P22" s="50" t="n">
        <v>-35000</v>
      </c>
      <c r="Q22" s="50" t="n">
        <v>-35000</v>
      </c>
    </row>
    <row r="23" customFormat="false" ht="15" hidden="false" customHeight="false" outlineLevel="0" collapsed="false">
      <c r="A23" s="67" t="n">
        <v>5010</v>
      </c>
      <c r="B23" s="67" t="s">
        <v>393</v>
      </c>
      <c r="C23" s="8" t="str">
        <f aca="false">IFERROR(INDEX('Account Map'!$D$6:$D$200,MATCH($A23,'Account Map'!$A$6:$A$200,0)),"UNMAPPED")</f>
        <v>Salaries and wages</v>
      </c>
      <c r="D23" s="8" t="str">
        <f aca="false">IFERROR(INDEX('Account Map'!$C$6:$C$200,MATCH($A23,'Account Map'!$A$6:$A$200,0)),"UNMAPPED")</f>
        <v>Expense</v>
      </c>
      <c r="E23" s="51" t="n">
        <f aca="false">SUM(F23:Q23)</f>
        <v>2180000</v>
      </c>
      <c r="F23" s="50" t="n">
        <v>181667</v>
      </c>
      <c r="G23" s="50" t="n">
        <v>181667</v>
      </c>
      <c r="H23" s="50" t="n">
        <v>181667</v>
      </c>
      <c r="I23" s="50" t="n">
        <v>181667</v>
      </c>
      <c r="J23" s="50" t="n">
        <v>181667</v>
      </c>
      <c r="K23" s="50" t="n">
        <v>181667</v>
      </c>
      <c r="L23" s="50" t="n">
        <v>181667</v>
      </c>
      <c r="M23" s="50" t="n">
        <v>181667</v>
      </c>
      <c r="N23" s="50" t="n">
        <v>181667</v>
      </c>
      <c r="O23" s="50" t="n">
        <v>181667</v>
      </c>
      <c r="P23" s="50" t="n">
        <v>181667</v>
      </c>
      <c r="Q23" s="50" t="n">
        <v>181663</v>
      </c>
    </row>
    <row r="24" customFormat="false" ht="15" hidden="false" customHeight="false" outlineLevel="0" collapsed="false">
      <c r="A24" s="67" t="n">
        <v>5020</v>
      </c>
      <c r="B24" s="67" t="s">
        <v>395</v>
      </c>
      <c r="C24" s="8" t="str">
        <f aca="false">IFERROR(INDEX('Account Map'!$D$6:$D$200,MATCH($A24,'Account Map'!$A$6:$A$200,0)),"UNMAPPED")</f>
        <v>Payroll taxes and benefits</v>
      </c>
      <c r="D24" s="8" t="str">
        <f aca="false">IFERROR(INDEX('Account Map'!$C$6:$C$200,MATCH($A24,'Account Map'!$A$6:$A$200,0)),"UNMAPPED")</f>
        <v>Expense</v>
      </c>
      <c r="E24" s="51" t="n">
        <f aca="false">SUM(F24:Q24)</f>
        <v>172000</v>
      </c>
      <c r="F24" s="50" t="n">
        <v>14333</v>
      </c>
      <c r="G24" s="50" t="n">
        <v>14333</v>
      </c>
      <c r="H24" s="50" t="n">
        <v>14333</v>
      </c>
      <c r="I24" s="50" t="n">
        <v>14333</v>
      </c>
      <c r="J24" s="50" t="n">
        <v>14333</v>
      </c>
      <c r="K24" s="50" t="n">
        <v>14333</v>
      </c>
      <c r="L24" s="50" t="n">
        <v>14333</v>
      </c>
      <c r="M24" s="50" t="n">
        <v>14333</v>
      </c>
      <c r="N24" s="50" t="n">
        <v>14333</v>
      </c>
      <c r="O24" s="50" t="n">
        <v>14333</v>
      </c>
      <c r="P24" s="50" t="n">
        <v>14333</v>
      </c>
      <c r="Q24" s="50" t="n">
        <v>14337</v>
      </c>
    </row>
    <row r="25" customFormat="false" ht="15" hidden="false" customHeight="false" outlineLevel="0" collapsed="false">
      <c r="A25" s="67" t="n">
        <v>5030</v>
      </c>
      <c r="B25" s="67" t="s">
        <v>396</v>
      </c>
      <c r="C25" s="8" t="str">
        <f aca="false">IFERROR(INDEX('Account Map'!$D$6:$D$200,MATCH($A25,'Account Map'!$A$6:$A$200,0)),"UNMAPPED")</f>
        <v>Payroll taxes and benefits</v>
      </c>
      <c r="D25" s="8" t="str">
        <f aca="false">IFERROR(INDEX('Account Map'!$C$6:$C$200,MATCH($A25,'Account Map'!$A$6:$A$200,0)),"UNMAPPED")</f>
        <v>Expense</v>
      </c>
      <c r="E25" s="51" t="n">
        <f aca="false">SUM(F25:Q25)</f>
        <v>360000</v>
      </c>
      <c r="F25" s="50" t="n">
        <v>30000</v>
      </c>
      <c r="G25" s="50" t="n">
        <v>30000</v>
      </c>
      <c r="H25" s="50" t="n">
        <v>30000</v>
      </c>
      <c r="I25" s="50" t="n">
        <v>30000</v>
      </c>
      <c r="J25" s="50" t="n">
        <v>30000</v>
      </c>
      <c r="K25" s="50" t="n">
        <v>30000</v>
      </c>
      <c r="L25" s="50" t="n">
        <v>30000</v>
      </c>
      <c r="M25" s="50" t="n">
        <v>30000</v>
      </c>
      <c r="N25" s="50" t="n">
        <v>30000</v>
      </c>
      <c r="O25" s="50" t="n">
        <v>30000</v>
      </c>
      <c r="P25" s="50" t="n">
        <v>30000</v>
      </c>
      <c r="Q25" s="50" t="n">
        <v>30000</v>
      </c>
    </row>
    <row r="26" customFormat="false" ht="15" hidden="false" customHeight="false" outlineLevel="0" collapsed="false">
      <c r="A26" s="67" t="n">
        <v>5110</v>
      </c>
      <c r="B26" s="67" t="s">
        <v>397</v>
      </c>
      <c r="C26" s="8" t="str">
        <f aca="false">IFERROR(INDEX('Account Map'!$D$6:$D$200,MATCH($A26,'Account Map'!$A$6:$A$200,0)),"UNMAPPED")</f>
        <v>Professional and contract services</v>
      </c>
      <c r="D26" s="8" t="str">
        <f aca="false">IFERROR(INDEX('Account Map'!$C$6:$C$200,MATCH($A26,'Account Map'!$A$6:$A$200,0)),"UNMAPPED")</f>
        <v>Expense</v>
      </c>
      <c r="E26" s="51" t="n">
        <f aca="false">SUM(F26:Q26)</f>
        <v>38000</v>
      </c>
      <c r="F26" s="50" t="n">
        <v>760</v>
      </c>
      <c r="G26" s="50" t="n">
        <v>760</v>
      </c>
      <c r="H26" s="50" t="n">
        <v>760</v>
      </c>
      <c r="I26" s="50" t="n">
        <v>19000</v>
      </c>
      <c r="J26" s="50" t="n">
        <v>11400</v>
      </c>
      <c r="K26" s="50" t="n">
        <v>760</v>
      </c>
      <c r="L26" s="50" t="n">
        <v>760</v>
      </c>
      <c r="M26" s="50" t="n">
        <v>760</v>
      </c>
      <c r="N26" s="50" t="n">
        <v>760</v>
      </c>
      <c r="O26" s="50" t="n">
        <v>760</v>
      </c>
      <c r="P26" s="50" t="n">
        <v>760</v>
      </c>
      <c r="Q26" s="50" t="n">
        <v>760</v>
      </c>
    </row>
    <row r="27" customFormat="false" ht="15" hidden="false" customHeight="false" outlineLevel="0" collapsed="false">
      <c r="A27" s="67" t="n">
        <v>5120</v>
      </c>
      <c r="B27" s="67" t="s">
        <v>398</v>
      </c>
      <c r="C27" s="8" t="str">
        <f aca="false">IFERROR(INDEX('Account Map'!$D$6:$D$200,MATCH($A27,'Account Map'!$A$6:$A$200,0)),"UNMAPPED")</f>
        <v>Professional and contract services</v>
      </c>
      <c r="D27" s="8" t="str">
        <f aca="false">IFERROR(INDEX('Account Map'!$C$6:$C$200,MATCH($A27,'Account Map'!$A$6:$A$200,0)),"UNMAPPED")</f>
        <v>Expense</v>
      </c>
      <c r="E27" s="51" t="n">
        <f aca="false">SUM(F27:Q27)</f>
        <v>96000</v>
      </c>
      <c r="F27" s="50" t="n">
        <v>8000</v>
      </c>
      <c r="G27" s="50" t="n">
        <v>8000</v>
      </c>
      <c r="H27" s="50" t="n">
        <v>8000</v>
      </c>
      <c r="I27" s="50" t="n">
        <v>8000</v>
      </c>
      <c r="J27" s="50" t="n">
        <v>8000</v>
      </c>
      <c r="K27" s="50" t="n">
        <v>8000</v>
      </c>
      <c r="L27" s="50" t="n">
        <v>8000</v>
      </c>
      <c r="M27" s="50" t="n">
        <v>8000</v>
      </c>
      <c r="N27" s="50" t="n">
        <v>8000</v>
      </c>
      <c r="O27" s="50" t="n">
        <v>8000</v>
      </c>
      <c r="P27" s="50" t="n">
        <v>8000</v>
      </c>
      <c r="Q27" s="50" t="n">
        <v>8000</v>
      </c>
    </row>
    <row r="28" customFormat="false" ht="15" hidden="false" customHeight="false" outlineLevel="0" collapsed="false">
      <c r="A28" s="67" t="n">
        <v>5210</v>
      </c>
      <c r="B28" s="67" t="s">
        <v>102</v>
      </c>
      <c r="C28" s="8" t="str">
        <f aca="false">IFERROR(INDEX('Account Map'!$D$6:$D$200,MATCH($A28,'Account Map'!$A$6:$A$200,0)),"UNMAPPED")</f>
        <v>Occupancy</v>
      </c>
      <c r="D28" s="8" t="str">
        <f aca="false">IFERROR(INDEX('Account Map'!$C$6:$C$200,MATCH($A28,'Account Map'!$A$6:$A$200,0)),"UNMAPPED")</f>
        <v>Expense</v>
      </c>
      <c r="E28" s="51" t="n">
        <f aca="false">SUM(F28:Q28)</f>
        <v>168000</v>
      </c>
      <c r="F28" s="50" t="n">
        <v>14000</v>
      </c>
      <c r="G28" s="50" t="n">
        <v>14000</v>
      </c>
      <c r="H28" s="50" t="n">
        <v>14000</v>
      </c>
      <c r="I28" s="50" t="n">
        <v>14000</v>
      </c>
      <c r="J28" s="50" t="n">
        <v>14000</v>
      </c>
      <c r="K28" s="50" t="n">
        <v>14000</v>
      </c>
      <c r="L28" s="50" t="n">
        <v>14000</v>
      </c>
      <c r="M28" s="50" t="n">
        <v>14000</v>
      </c>
      <c r="N28" s="50" t="n">
        <v>14000</v>
      </c>
      <c r="O28" s="50" t="n">
        <v>14000</v>
      </c>
      <c r="P28" s="50" t="n">
        <v>14000</v>
      </c>
      <c r="Q28" s="50" t="n">
        <v>14000</v>
      </c>
    </row>
    <row r="29" customFormat="false" ht="15" hidden="false" customHeight="false" outlineLevel="0" collapsed="false">
      <c r="A29" s="67" t="n">
        <v>5310</v>
      </c>
      <c r="B29" s="67" t="s">
        <v>399</v>
      </c>
      <c r="C29" s="8" t="str">
        <f aca="false">IFERROR(INDEX('Account Map'!$D$6:$D$200,MATCH($A29,'Account Map'!$A$6:$A$200,0)),"UNMAPPED")</f>
        <v>Direct client assistance</v>
      </c>
      <c r="D29" s="8" t="str">
        <f aca="false">IFERROR(INDEX('Account Map'!$C$6:$C$200,MATCH($A29,'Account Map'!$A$6:$A$200,0)),"UNMAPPED")</f>
        <v>Expense</v>
      </c>
      <c r="E29" s="51" t="n">
        <f aca="false">SUM(F29:Q29)</f>
        <v>545000</v>
      </c>
      <c r="F29" s="50" t="n">
        <v>38150</v>
      </c>
      <c r="G29" s="50" t="n">
        <v>38150</v>
      </c>
      <c r="H29" s="50" t="n">
        <v>38150</v>
      </c>
      <c r="I29" s="50" t="n">
        <v>43600</v>
      </c>
      <c r="J29" s="50" t="n">
        <v>49050</v>
      </c>
      <c r="K29" s="50" t="n">
        <v>59950</v>
      </c>
      <c r="L29" s="50" t="n">
        <v>65400</v>
      </c>
      <c r="M29" s="50" t="n">
        <v>54500</v>
      </c>
      <c r="N29" s="50" t="n">
        <v>43600</v>
      </c>
      <c r="O29" s="50" t="n">
        <v>38150</v>
      </c>
      <c r="P29" s="50" t="n">
        <v>38150</v>
      </c>
      <c r="Q29" s="50" t="n">
        <v>38150</v>
      </c>
    </row>
    <row r="30" customFormat="false" ht="15" hidden="false" customHeight="false" outlineLevel="0" collapsed="false">
      <c r="A30" s="67" t="n">
        <v>5320</v>
      </c>
      <c r="B30" s="67" t="s">
        <v>400</v>
      </c>
      <c r="C30" s="8" t="str">
        <f aca="false">IFERROR(INDEX('Account Map'!$D$6:$D$200,MATCH($A30,'Account Map'!$A$6:$A$200,0)),"UNMAPPED")</f>
        <v>Food and program supplies</v>
      </c>
      <c r="D30" s="8" t="str">
        <f aca="false">IFERROR(INDEX('Account Map'!$C$6:$C$200,MATCH($A30,'Account Map'!$A$6:$A$200,0)),"UNMAPPED")</f>
        <v>Expense</v>
      </c>
      <c r="E30" s="51" t="n">
        <f aca="false">SUM(F30:Q30)</f>
        <v>210000</v>
      </c>
      <c r="F30" s="50" t="n">
        <v>17500</v>
      </c>
      <c r="G30" s="50" t="n">
        <v>17500</v>
      </c>
      <c r="H30" s="50" t="n">
        <v>17500</v>
      </c>
      <c r="I30" s="50" t="n">
        <v>17500</v>
      </c>
      <c r="J30" s="50" t="n">
        <v>17500</v>
      </c>
      <c r="K30" s="50" t="n">
        <v>17500</v>
      </c>
      <c r="L30" s="50" t="n">
        <v>17500</v>
      </c>
      <c r="M30" s="50" t="n">
        <v>17500</v>
      </c>
      <c r="N30" s="50" t="n">
        <v>17500</v>
      </c>
      <c r="O30" s="50" t="n">
        <v>17500</v>
      </c>
      <c r="P30" s="50" t="n">
        <v>17500</v>
      </c>
      <c r="Q30" s="50" t="n">
        <v>17500</v>
      </c>
    </row>
    <row r="31" customFormat="false" ht="15" hidden="false" customHeight="false" outlineLevel="0" collapsed="false">
      <c r="A31" s="67" t="n">
        <v>5330</v>
      </c>
      <c r="B31" s="67" t="s">
        <v>401</v>
      </c>
      <c r="C31" s="8" t="str">
        <f aca="false">IFERROR(INDEX('Account Map'!$D$6:$D$200,MATCH($A31,'Account Map'!$A$6:$A$200,0)),"UNMAPPED")</f>
        <v>Food and program supplies</v>
      </c>
      <c r="D31" s="8" t="str">
        <f aca="false">IFERROR(INDEX('Account Map'!$C$6:$C$200,MATCH($A31,'Account Map'!$A$6:$A$200,0)),"UNMAPPED")</f>
        <v>Expense</v>
      </c>
      <c r="E31" s="51" t="n">
        <f aca="false">SUM(F31:Q31)</f>
        <v>62000</v>
      </c>
      <c r="F31" s="50" t="n">
        <v>5167</v>
      </c>
      <c r="G31" s="50" t="n">
        <v>5167</v>
      </c>
      <c r="H31" s="50" t="n">
        <v>5167</v>
      </c>
      <c r="I31" s="50" t="n">
        <v>5167</v>
      </c>
      <c r="J31" s="50" t="n">
        <v>5167</v>
      </c>
      <c r="K31" s="50" t="n">
        <v>5167</v>
      </c>
      <c r="L31" s="50" t="n">
        <v>5167</v>
      </c>
      <c r="M31" s="50" t="n">
        <v>5167</v>
      </c>
      <c r="N31" s="50" t="n">
        <v>5167</v>
      </c>
      <c r="O31" s="50" t="n">
        <v>5167</v>
      </c>
      <c r="P31" s="50" t="n">
        <v>5167</v>
      </c>
      <c r="Q31" s="50" t="n">
        <v>5163</v>
      </c>
    </row>
    <row r="32" customFormat="false" ht="15" hidden="false" customHeight="false" outlineLevel="0" collapsed="false">
      <c r="A32" s="67" t="n">
        <v>5410</v>
      </c>
      <c r="B32" s="67" t="s">
        <v>402</v>
      </c>
      <c r="C32" s="8" t="str">
        <f aca="false">IFERROR(INDEX('Account Map'!$D$6:$D$200,MATCH($A32,'Account Map'!$A$6:$A$200,0)),"UNMAPPED")</f>
        <v>Technology</v>
      </c>
      <c r="D32" s="8" t="str">
        <f aca="false">IFERROR(INDEX('Account Map'!$C$6:$C$200,MATCH($A32,'Account Map'!$A$6:$A$200,0)),"UNMAPPED")</f>
        <v>Expense</v>
      </c>
      <c r="E32" s="51" t="n">
        <f aca="false">SUM(F32:Q32)</f>
        <v>84000</v>
      </c>
      <c r="F32" s="50" t="n">
        <v>7000</v>
      </c>
      <c r="G32" s="50" t="n">
        <v>7000</v>
      </c>
      <c r="H32" s="50" t="n">
        <v>7000</v>
      </c>
      <c r="I32" s="50" t="n">
        <v>7000</v>
      </c>
      <c r="J32" s="50" t="n">
        <v>7000</v>
      </c>
      <c r="K32" s="50" t="n">
        <v>7000</v>
      </c>
      <c r="L32" s="50" t="n">
        <v>7000</v>
      </c>
      <c r="M32" s="50" t="n">
        <v>7000</v>
      </c>
      <c r="N32" s="50" t="n">
        <v>7000</v>
      </c>
      <c r="O32" s="50" t="n">
        <v>7000</v>
      </c>
      <c r="P32" s="50" t="n">
        <v>7000</v>
      </c>
      <c r="Q32" s="50" t="n">
        <v>7000</v>
      </c>
    </row>
    <row r="33" customFormat="false" ht="15" hidden="false" customHeight="false" outlineLevel="0" collapsed="false">
      <c r="A33" s="67" t="n">
        <v>5510</v>
      </c>
      <c r="B33" s="67" t="s">
        <v>104</v>
      </c>
      <c r="C33" s="8" t="str">
        <f aca="false">IFERROR(INDEX('Account Map'!$D$6:$D$200,MATCH($A33,'Account Map'!$A$6:$A$200,0)),"UNMAPPED")</f>
        <v>Insurance</v>
      </c>
      <c r="D33" s="8" t="str">
        <f aca="false">IFERROR(INDEX('Account Map'!$C$6:$C$200,MATCH($A33,'Account Map'!$A$6:$A$200,0)),"UNMAPPED")</f>
        <v>Expense</v>
      </c>
      <c r="E33" s="51" t="n">
        <f aca="false">SUM(F33:Q33)</f>
        <v>58000</v>
      </c>
      <c r="F33" s="50" t="n">
        <v>4833</v>
      </c>
      <c r="G33" s="50" t="n">
        <v>4833</v>
      </c>
      <c r="H33" s="50" t="n">
        <v>4833</v>
      </c>
      <c r="I33" s="50" t="n">
        <v>4833</v>
      </c>
      <c r="J33" s="50" t="n">
        <v>4833</v>
      </c>
      <c r="K33" s="50" t="n">
        <v>4833</v>
      </c>
      <c r="L33" s="50" t="n">
        <v>4833</v>
      </c>
      <c r="M33" s="50" t="n">
        <v>4833</v>
      </c>
      <c r="N33" s="50" t="n">
        <v>4833</v>
      </c>
      <c r="O33" s="50" t="n">
        <v>4833</v>
      </c>
      <c r="P33" s="50" t="n">
        <v>4833</v>
      </c>
      <c r="Q33" s="50" t="n">
        <v>4837</v>
      </c>
    </row>
    <row r="34" customFormat="false" ht="15" hidden="false" customHeight="false" outlineLevel="0" collapsed="false">
      <c r="A34" s="67" t="n">
        <v>5610</v>
      </c>
      <c r="B34" s="67" t="s">
        <v>403</v>
      </c>
      <c r="C34" s="8" t="str">
        <f aca="false">IFERROR(INDEX('Account Map'!$D$6:$D$200,MATCH($A34,'Account Map'!$A$6:$A$200,0)),"UNMAPPED")</f>
        <v>Travel and vehicles</v>
      </c>
      <c r="D34" s="8" t="str">
        <f aca="false">IFERROR(INDEX('Account Map'!$C$6:$C$200,MATCH($A34,'Account Map'!$A$6:$A$200,0)),"UNMAPPED")</f>
        <v>Expense</v>
      </c>
      <c r="E34" s="51" t="n">
        <f aca="false">SUM(F34:Q34)</f>
        <v>72000</v>
      </c>
      <c r="F34" s="50" t="n">
        <v>6000</v>
      </c>
      <c r="G34" s="50" t="n">
        <v>6000</v>
      </c>
      <c r="H34" s="50" t="n">
        <v>6000</v>
      </c>
      <c r="I34" s="50" t="n">
        <v>6000</v>
      </c>
      <c r="J34" s="50" t="n">
        <v>6000</v>
      </c>
      <c r="K34" s="50" t="n">
        <v>6000</v>
      </c>
      <c r="L34" s="50" t="n">
        <v>6000</v>
      </c>
      <c r="M34" s="50" t="n">
        <v>6000</v>
      </c>
      <c r="N34" s="50" t="n">
        <v>6000</v>
      </c>
      <c r="O34" s="50" t="n">
        <v>6000</v>
      </c>
      <c r="P34" s="50" t="n">
        <v>6000</v>
      </c>
      <c r="Q34" s="50" t="n">
        <v>6000</v>
      </c>
    </row>
    <row r="35" customFormat="false" ht="15" hidden="false" customHeight="false" outlineLevel="0" collapsed="false">
      <c r="A35" s="67" t="n">
        <v>5710</v>
      </c>
      <c r="B35" s="67" t="s">
        <v>404</v>
      </c>
      <c r="C35" s="8" t="str">
        <f aca="false">IFERROR(INDEX('Account Map'!$D$6:$D$200,MATCH($A35,'Account Map'!$A$6:$A$200,0)),"UNMAPPED")</f>
        <v>Printing, postage, and marketing</v>
      </c>
      <c r="D35" s="8" t="str">
        <f aca="false">IFERROR(INDEX('Account Map'!$C$6:$C$200,MATCH($A35,'Account Map'!$A$6:$A$200,0)),"UNMAPPED")</f>
        <v>Expense</v>
      </c>
      <c r="E35" s="51" t="n">
        <f aca="false">SUM(F35:Q35)</f>
        <v>41000</v>
      </c>
      <c r="F35" s="50" t="n">
        <v>2280</v>
      </c>
      <c r="G35" s="50" t="n">
        <v>2280</v>
      </c>
      <c r="H35" s="50" t="n">
        <v>2280</v>
      </c>
      <c r="I35" s="50" t="n">
        <v>2280</v>
      </c>
      <c r="J35" s="50" t="n">
        <v>6150</v>
      </c>
      <c r="K35" s="50" t="n">
        <v>2280</v>
      </c>
      <c r="L35" s="50" t="n">
        <v>2280</v>
      </c>
      <c r="M35" s="50" t="n">
        <v>6150</v>
      </c>
      <c r="N35" s="50" t="n">
        <v>8200</v>
      </c>
      <c r="O35" s="50" t="n">
        <v>2280</v>
      </c>
      <c r="P35" s="50" t="n">
        <v>2263</v>
      </c>
      <c r="Q35" s="50" t="n">
        <v>2277</v>
      </c>
    </row>
    <row r="36" customFormat="false" ht="15" hidden="false" customHeight="false" outlineLevel="0" collapsed="false">
      <c r="A36" s="67" t="n">
        <v>5810</v>
      </c>
      <c r="B36" s="67" t="s">
        <v>405</v>
      </c>
      <c r="C36" s="8" t="str">
        <f aca="false">IFERROR(INDEX('Account Map'!$D$6:$D$200,MATCH($A36,'Account Map'!$A$6:$A$200,0)),"UNMAPPED")</f>
        <v>Staff training</v>
      </c>
      <c r="D36" s="8" t="str">
        <f aca="false">IFERROR(INDEX('Account Map'!$C$6:$C$200,MATCH($A36,'Account Map'!$A$6:$A$200,0)),"UNMAPPED")</f>
        <v>Expense</v>
      </c>
      <c r="E36" s="51" t="n">
        <f aca="false">SUM(F36:Q36)</f>
        <v>18000</v>
      </c>
      <c r="F36" s="50" t="n">
        <v>1500</v>
      </c>
      <c r="G36" s="50" t="n">
        <v>1500</v>
      </c>
      <c r="H36" s="50" t="n">
        <v>1500</v>
      </c>
      <c r="I36" s="50" t="n">
        <v>1500</v>
      </c>
      <c r="J36" s="50" t="n">
        <v>1500</v>
      </c>
      <c r="K36" s="50" t="n">
        <v>1500</v>
      </c>
      <c r="L36" s="50" t="n">
        <v>1500</v>
      </c>
      <c r="M36" s="50" t="n">
        <v>1500</v>
      </c>
      <c r="N36" s="50" t="n">
        <v>1500</v>
      </c>
      <c r="O36" s="50" t="n">
        <v>1500</v>
      </c>
      <c r="P36" s="50" t="n">
        <v>1500</v>
      </c>
      <c r="Q36" s="50" t="n">
        <v>1500</v>
      </c>
    </row>
    <row r="37" customFormat="false" ht="15" hidden="false" customHeight="false" outlineLevel="0" collapsed="false">
      <c r="A37" s="67" t="n">
        <v>5910</v>
      </c>
      <c r="B37" s="67" t="s">
        <v>406</v>
      </c>
      <c r="C37" s="8" t="str">
        <f aca="false">IFERROR(INDEX('Account Map'!$D$6:$D$200,MATCH($A37,'Account Map'!$A$6:$A$200,0)),"UNMAPPED")</f>
        <v>Interest</v>
      </c>
      <c r="D37" s="8" t="str">
        <f aca="false">IFERROR(INDEX('Account Map'!$C$6:$C$200,MATCH($A37,'Account Map'!$A$6:$A$200,0)),"UNMAPPED")</f>
        <v>Expense</v>
      </c>
      <c r="E37" s="51" t="n">
        <f aca="false">SUM(F37:Q37)</f>
        <v>31000</v>
      </c>
      <c r="F37" s="50" t="n">
        <v>2583</v>
      </c>
      <c r="G37" s="50" t="n">
        <v>2583</v>
      </c>
      <c r="H37" s="50" t="n">
        <v>2583</v>
      </c>
      <c r="I37" s="50" t="n">
        <v>2583</v>
      </c>
      <c r="J37" s="50" t="n">
        <v>2583</v>
      </c>
      <c r="K37" s="50" t="n">
        <v>2583</v>
      </c>
      <c r="L37" s="50" t="n">
        <v>2583</v>
      </c>
      <c r="M37" s="50" t="n">
        <v>2583</v>
      </c>
      <c r="N37" s="50" t="n">
        <v>2583</v>
      </c>
      <c r="O37" s="50" t="n">
        <v>2583</v>
      </c>
      <c r="P37" s="50" t="n">
        <v>2583</v>
      </c>
      <c r="Q37" s="50" t="n">
        <v>2587</v>
      </c>
    </row>
    <row r="38" customFormat="false" ht="15" hidden="false" customHeight="false" outlineLevel="0" collapsed="false">
      <c r="A38" s="67" t="n">
        <v>5920</v>
      </c>
      <c r="B38" s="67" t="s">
        <v>109</v>
      </c>
      <c r="C38" s="8" t="str">
        <f aca="false">IFERROR(INDEX('Account Map'!$D$6:$D$200,MATCH($A38,'Account Map'!$A$6:$A$200,0)),"UNMAPPED")</f>
        <v>Depreciation</v>
      </c>
      <c r="D38" s="8" t="str">
        <f aca="false">IFERROR(INDEX('Account Map'!$C$6:$C$200,MATCH($A38,'Account Map'!$A$6:$A$200,0)),"UNMAPPED")</f>
        <v>Expense</v>
      </c>
      <c r="E38" s="51" t="n">
        <f aca="false">SUM(F38:Q38)</f>
        <v>54000</v>
      </c>
      <c r="F38" s="50" t="n">
        <v>4500</v>
      </c>
      <c r="G38" s="50" t="n">
        <v>4500</v>
      </c>
      <c r="H38" s="50" t="n">
        <v>4500</v>
      </c>
      <c r="I38" s="50" t="n">
        <v>4500</v>
      </c>
      <c r="J38" s="50" t="n">
        <v>4500</v>
      </c>
      <c r="K38" s="50" t="n">
        <v>4500</v>
      </c>
      <c r="L38" s="50" t="n">
        <v>4500</v>
      </c>
      <c r="M38" s="50" t="n">
        <v>4500</v>
      </c>
      <c r="N38" s="50" t="n">
        <v>4500</v>
      </c>
      <c r="O38" s="50" t="n">
        <v>4500</v>
      </c>
      <c r="P38" s="50" t="n">
        <v>4500</v>
      </c>
      <c r="Q38" s="50" t="n">
        <v>4500</v>
      </c>
    </row>
    <row r="39" customFormat="false" ht="15" hidden="false" customHeight="false" outlineLevel="0" collapsed="false">
      <c r="A39" s="67" t="n">
        <v>5930</v>
      </c>
      <c r="B39" s="67" t="s">
        <v>407</v>
      </c>
      <c r="C39" s="8" t="str">
        <f aca="false">IFERROR(INDEX('Account Map'!$D$6:$D$200,MATCH($A39,'Account Map'!$A$6:$A$200,0)),"UNMAPPED")</f>
        <v>Bank fees and other</v>
      </c>
      <c r="D39" s="8" t="str">
        <f aca="false">IFERROR(INDEX('Account Map'!$C$6:$C$200,MATCH($A39,'Account Map'!$A$6:$A$200,0)),"UNMAPPED")</f>
        <v>Expense</v>
      </c>
      <c r="E39" s="51" t="n">
        <f aca="false">SUM(F39:Q39)</f>
        <v>15000</v>
      </c>
      <c r="F39" s="50" t="n">
        <v>1250</v>
      </c>
      <c r="G39" s="50" t="n">
        <v>1250</v>
      </c>
      <c r="H39" s="50" t="n">
        <v>1250</v>
      </c>
      <c r="I39" s="50" t="n">
        <v>1250</v>
      </c>
      <c r="J39" s="50" t="n">
        <v>1250</v>
      </c>
      <c r="K39" s="50" t="n">
        <v>1250</v>
      </c>
      <c r="L39" s="50" t="n">
        <v>1250</v>
      </c>
      <c r="M39" s="50" t="n">
        <v>1250</v>
      </c>
      <c r="N39" s="50" t="n">
        <v>1250</v>
      </c>
      <c r="O39" s="50" t="n">
        <v>1250</v>
      </c>
      <c r="P39" s="50" t="n">
        <v>1250</v>
      </c>
      <c r="Q39" s="50" t="n">
        <v>1250</v>
      </c>
    </row>
    <row r="40" customFormat="false" ht="15" hidden="false" customHeight="false" outlineLevel="0" collapsed="false">
      <c r="A40" s="67" t="n">
        <v>5990</v>
      </c>
      <c r="B40" s="67" t="s">
        <v>408</v>
      </c>
      <c r="C40" s="8" t="str">
        <f aca="false">IFERROR(INDEX('Account Map'!$D$6:$D$200,MATCH($A40,'Account Map'!$A$6:$A$200,0)),"UNMAPPED")</f>
        <v>Bank fees and other</v>
      </c>
      <c r="D40" s="8" t="str">
        <f aca="false">IFERROR(INDEX('Account Map'!$C$6:$C$200,MATCH($A40,'Account Map'!$A$6:$A$200,0)),"UNMAPPED")</f>
        <v>Expense</v>
      </c>
      <c r="E40" s="51" t="n">
        <f aca="false">SUM(F40:Q40)</f>
        <v>11000</v>
      </c>
      <c r="F40" s="50" t="n">
        <v>917</v>
      </c>
      <c r="G40" s="50" t="n">
        <v>917</v>
      </c>
      <c r="H40" s="50" t="n">
        <v>917</v>
      </c>
      <c r="I40" s="50" t="n">
        <v>917</v>
      </c>
      <c r="J40" s="50" t="n">
        <v>917</v>
      </c>
      <c r="K40" s="50" t="n">
        <v>917</v>
      </c>
      <c r="L40" s="50" t="n">
        <v>917</v>
      </c>
      <c r="M40" s="50" t="n">
        <v>917</v>
      </c>
      <c r="N40" s="50" t="n">
        <v>917</v>
      </c>
      <c r="O40" s="50" t="n">
        <v>917</v>
      </c>
      <c r="P40" s="50" t="n">
        <v>917</v>
      </c>
      <c r="Q40" s="50" t="n">
        <v>913</v>
      </c>
    </row>
  </sheetData>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I4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42"/>
    <col collapsed="false" customWidth="true" hidden="false" outlineLevel="0" max="3" min="3" style="1" width="24"/>
    <col collapsed="false" customWidth="true" hidden="false" outlineLevel="0" max="5" min="4" style="1" width="15"/>
    <col collapsed="false" customWidth="true" hidden="false" outlineLevel="0" max="6" min="6" style="1" width="17"/>
    <col collapsed="false" customWidth="true" hidden="false" outlineLevel="0" max="7" min="7" style="1" width="38"/>
    <col collapsed="false" customWidth="true" hidden="false" outlineLevel="0" max="9" min="8" style="1" width="12"/>
  </cols>
  <sheetData>
    <row r="1" customFormat="false" ht="18.55" hidden="false" customHeight="false" outlineLevel="0" collapsed="false">
      <c r="A1" s="20" t="s">
        <v>424</v>
      </c>
      <c r="H1" s="15" t="s">
        <v>425</v>
      </c>
      <c r="I1" s="87" t="n">
        <f aca="false">SUM(D7:D400)</f>
        <v>8062202.28</v>
      </c>
    </row>
    <row r="2" customFormat="false" ht="15" hidden="false" customHeight="false" outlineLevel="0" collapsed="false">
      <c r="A2" s="3" t="s">
        <v>426</v>
      </c>
      <c r="H2" s="15" t="s">
        <v>427</v>
      </c>
      <c r="I2" s="87" t="n">
        <f aca="false">SUM(E7:E400)</f>
        <v>8062202.28</v>
      </c>
    </row>
    <row r="3" customFormat="false" ht="15" hidden="false" customHeight="false" outlineLevel="0" collapsed="false">
      <c r="A3" s="4" t="s">
        <v>1</v>
      </c>
      <c r="H3" s="15" t="s">
        <v>258</v>
      </c>
      <c r="I3" s="87" t="n">
        <f aca="false">ROUND(I1-I2,2)</f>
        <v>0</v>
      </c>
    </row>
    <row r="4" customFormat="false" ht="15" hidden="false" customHeight="false" outlineLevel="0" collapsed="false">
      <c r="H4" s="15" t="s">
        <v>428</v>
      </c>
      <c r="I4" s="88" t="n">
        <f aca="false">COUNTIF(G7:G400,"UNMAPPED")</f>
        <v>0</v>
      </c>
    </row>
    <row r="5" customFormat="false" ht="15" hidden="false" customHeight="false" outlineLevel="0" collapsed="false">
      <c r="A5" s="15" t="s">
        <v>429</v>
      </c>
      <c r="C5" s="89" t="n">
        <v>46112</v>
      </c>
    </row>
    <row r="6" customFormat="false" ht="30" hidden="false" customHeight="true" outlineLevel="0" collapsed="false">
      <c r="A6" s="16" t="s">
        <v>334</v>
      </c>
      <c r="B6" s="17" t="s">
        <v>335</v>
      </c>
      <c r="C6" s="17" t="s">
        <v>430</v>
      </c>
      <c r="D6" s="17" t="s">
        <v>431</v>
      </c>
      <c r="E6" s="17" t="s">
        <v>432</v>
      </c>
      <c r="F6" s="17" t="s">
        <v>433</v>
      </c>
      <c r="G6" s="17" t="s">
        <v>337</v>
      </c>
      <c r="H6" s="17" t="s">
        <v>336</v>
      </c>
      <c r="I6" s="17" t="s">
        <v>338</v>
      </c>
    </row>
    <row r="7" customFormat="false" ht="15" hidden="false" customHeight="false" outlineLevel="0" collapsed="false">
      <c r="A7" s="67" t="n">
        <v>1010</v>
      </c>
      <c r="B7" s="67" t="s">
        <v>340</v>
      </c>
      <c r="C7" s="67"/>
      <c r="D7" s="90" t="n">
        <v>467086.35</v>
      </c>
      <c r="E7" s="90"/>
      <c r="F7" s="91" t="n">
        <f aca="false">IF($A7="","",N(D7)-N(E7))</f>
        <v>467086.35</v>
      </c>
      <c r="G7" s="8" t="str">
        <f aca="false">IF($A7="","",IFERROR(INDEX('Account Map'!$D$6:$D$200,MATCH($A7,'Account Map'!$A$6:$A$200,0)),"UNMAPPED"))</f>
        <v>Cash and cash equivalents</v>
      </c>
      <c r="H7" s="8" t="str">
        <f aca="false">IF($A7="","",IFERROR(INDEX('Account Map'!$C$6:$C$200,MATCH($A7,'Account Map'!$A$6:$A$200,0)),"UNMAPPED"))</f>
        <v>Asset</v>
      </c>
      <c r="I7" s="8" t="str">
        <f aca="false">IF($A7="","",IFERROR(INDEX('Account Map'!$E$6:$E$200,MATCH($A7,'Account Map'!$A$6:$A$200,0))&amp;"",""))</f>
        <v/>
      </c>
    </row>
    <row r="8" customFormat="false" ht="15" hidden="false" customHeight="false" outlineLevel="0" collapsed="false">
      <c r="A8" s="67" t="n">
        <v>1020</v>
      </c>
      <c r="B8" s="67" t="s">
        <v>343</v>
      </c>
      <c r="C8" s="67"/>
      <c r="D8" s="90" t="n">
        <v>24180</v>
      </c>
      <c r="E8" s="90"/>
      <c r="F8" s="91" t="n">
        <f aca="false">IF($A8="","",N(D8)-N(E8))</f>
        <v>24180</v>
      </c>
      <c r="G8" s="8" t="str">
        <f aca="false">IF($A8="","",IFERROR(INDEX('Account Map'!$D$6:$D$200,MATCH($A8,'Account Map'!$A$6:$A$200,0)),"UNMAPPED"))</f>
        <v>Cash and cash equivalents</v>
      </c>
      <c r="H8" s="8" t="str">
        <f aca="false">IF($A8="","",IFERROR(INDEX('Account Map'!$C$6:$C$200,MATCH($A8,'Account Map'!$A$6:$A$200,0)),"UNMAPPED"))</f>
        <v>Asset</v>
      </c>
      <c r="I8" s="8" t="str">
        <f aca="false">IF($A8="","",IFERROR(INDEX('Account Map'!$E$6:$E$200,MATCH($A8,'Account Map'!$A$6:$A$200,0))&amp;"",""))</f>
        <v/>
      </c>
    </row>
    <row r="9" customFormat="false" ht="15" hidden="false" customHeight="false" outlineLevel="0" collapsed="false">
      <c r="A9" s="67" t="n">
        <v>1030</v>
      </c>
      <c r="B9" s="67" t="s">
        <v>344</v>
      </c>
      <c r="C9" s="67"/>
      <c r="D9" s="90" t="n">
        <v>612450</v>
      </c>
      <c r="E9" s="90"/>
      <c r="F9" s="91" t="n">
        <f aca="false">IF($A9="","",N(D9)-N(E9))</f>
        <v>612450</v>
      </c>
      <c r="G9" s="8" t="str">
        <f aca="false">IF($A9="","",IFERROR(INDEX('Account Map'!$D$6:$D$200,MATCH($A9,'Account Map'!$A$6:$A$200,0)),"UNMAPPED"))</f>
        <v>Cash and cash equivalents</v>
      </c>
      <c r="H9" s="8" t="str">
        <f aca="false">IF($A9="","",IFERROR(INDEX('Account Map'!$C$6:$C$200,MATCH($A9,'Account Map'!$A$6:$A$200,0)),"UNMAPPED"))</f>
        <v>Asset</v>
      </c>
      <c r="I9" s="8" t="str">
        <f aca="false">IF($A9="","",IFERROR(INDEX('Account Map'!$E$6:$E$200,MATCH($A9,'Account Map'!$A$6:$A$200,0))&amp;"",""))</f>
        <v/>
      </c>
    </row>
    <row r="10" customFormat="false" ht="15" hidden="false" customHeight="false" outlineLevel="0" collapsed="false">
      <c r="A10" s="67" t="n">
        <v>1040</v>
      </c>
      <c r="B10" s="67" t="s">
        <v>345</v>
      </c>
      <c r="C10" s="67"/>
      <c r="D10" s="90" t="n">
        <v>500</v>
      </c>
      <c r="E10" s="90"/>
      <c r="F10" s="91" t="n">
        <f aca="false">IF($A10="","",N(D10)-N(E10))</f>
        <v>500</v>
      </c>
      <c r="G10" s="8" t="str">
        <f aca="false">IF($A10="","",IFERROR(INDEX('Account Map'!$D$6:$D$200,MATCH($A10,'Account Map'!$A$6:$A$200,0)),"UNMAPPED"))</f>
        <v>Cash and cash equivalents</v>
      </c>
      <c r="H10" s="8" t="str">
        <f aca="false">IF($A10="","",IFERROR(INDEX('Account Map'!$C$6:$C$200,MATCH($A10,'Account Map'!$A$6:$A$200,0)),"UNMAPPED"))</f>
        <v>Asset</v>
      </c>
      <c r="I10" s="8" t="str">
        <f aca="false">IF($A10="","",IFERROR(INDEX('Account Map'!$E$6:$E$200,MATCH($A10,'Account Map'!$A$6:$A$200,0))&amp;"",""))</f>
        <v/>
      </c>
    </row>
    <row r="11" customFormat="false" ht="15" hidden="false" customHeight="false" outlineLevel="0" collapsed="false">
      <c r="A11" s="67" t="n">
        <v>1110</v>
      </c>
      <c r="B11" s="67" t="s">
        <v>346</v>
      </c>
      <c r="C11" s="67"/>
      <c r="D11" s="90" t="n">
        <v>376360</v>
      </c>
      <c r="E11" s="90"/>
      <c r="F11" s="91" t="n">
        <f aca="false">IF($A11="","",N(D11)-N(E11))</f>
        <v>376360</v>
      </c>
      <c r="G11" s="8" t="str">
        <f aca="false">IF($A11="","",IFERROR(INDEX('Account Map'!$D$6:$D$200,MATCH($A11,'Account Map'!$A$6:$A$200,0)),"UNMAPPED"))</f>
        <v>Grants and contracts receivable</v>
      </c>
      <c r="H11" s="8" t="str">
        <f aca="false">IF($A11="","",IFERROR(INDEX('Account Map'!$C$6:$C$200,MATCH($A11,'Account Map'!$A$6:$A$200,0)),"UNMAPPED"))</f>
        <v>Asset</v>
      </c>
      <c r="I11" s="8" t="str">
        <f aca="false">IF($A11="","",IFERROR(INDEX('Account Map'!$E$6:$E$200,MATCH($A11,'Account Map'!$A$6:$A$200,0))&amp;"",""))</f>
        <v/>
      </c>
    </row>
    <row r="12" customFormat="false" ht="15" hidden="false" customHeight="false" outlineLevel="0" collapsed="false">
      <c r="A12" s="67" t="n">
        <v>1120</v>
      </c>
      <c r="B12" s="67" t="s">
        <v>347</v>
      </c>
      <c r="C12" s="67"/>
      <c r="D12" s="90" t="n">
        <v>38870</v>
      </c>
      <c r="E12" s="90"/>
      <c r="F12" s="91" t="n">
        <f aca="false">IF($A12="","",N(D12)-N(E12))</f>
        <v>38870</v>
      </c>
      <c r="G12" s="8" t="str">
        <f aca="false">IF($A12="","",IFERROR(INDEX('Account Map'!$D$6:$D$200,MATCH($A12,'Account Map'!$A$6:$A$200,0)),"UNMAPPED"))</f>
        <v>Program fees receivable</v>
      </c>
      <c r="H12" s="8" t="str">
        <f aca="false">IF($A12="","",IFERROR(INDEX('Account Map'!$C$6:$C$200,MATCH($A12,'Account Map'!$A$6:$A$200,0)),"UNMAPPED"))</f>
        <v>Asset</v>
      </c>
      <c r="I12" s="8" t="str">
        <f aca="false">IF($A12="","",IFERROR(INDEX('Account Map'!$E$6:$E$200,MATCH($A12,'Account Map'!$A$6:$A$200,0))&amp;"",""))</f>
        <v/>
      </c>
    </row>
    <row r="13" customFormat="false" ht="15" hidden="false" customHeight="false" outlineLevel="0" collapsed="false">
      <c r="A13" s="67" t="n">
        <v>1150</v>
      </c>
      <c r="B13" s="67" t="s">
        <v>348</v>
      </c>
      <c r="C13" s="67"/>
      <c r="D13" s="90" t="n">
        <v>181750</v>
      </c>
      <c r="E13" s="90"/>
      <c r="F13" s="91" t="n">
        <f aca="false">IF($A13="","",N(D13)-N(E13))</f>
        <v>181750</v>
      </c>
      <c r="G13" s="8" t="str">
        <f aca="false">IF($A13="","",IFERROR(INDEX('Account Map'!$D$6:$D$200,MATCH($A13,'Account Map'!$A$6:$A$200,0)),"UNMAPPED"))</f>
        <v>Pledges receivable, net</v>
      </c>
      <c r="H13" s="8" t="str">
        <f aca="false">IF($A13="","",IFERROR(INDEX('Account Map'!$C$6:$C$200,MATCH($A13,'Account Map'!$A$6:$A$200,0)),"UNMAPPED"))</f>
        <v>Asset</v>
      </c>
      <c r="I13" s="8" t="str">
        <f aca="false">IF($A13="","",IFERROR(INDEX('Account Map'!$E$6:$E$200,MATCH($A13,'Account Map'!$A$6:$A$200,0))&amp;"",""))</f>
        <v/>
      </c>
    </row>
    <row r="14" customFormat="false" ht="15" hidden="false" customHeight="false" outlineLevel="0" collapsed="false">
      <c r="A14" s="67" t="n">
        <v>1160</v>
      </c>
      <c r="B14" s="67" t="s">
        <v>349</v>
      </c>
      <c r="C14" s="67"/>
      <c r="D14" s="90"/>
      <c r="E14" s="90"/>
      <c r="F14" s="91" t="n">
        <f aca="false">IF($A14="","",N(D14)-N(E14))</f>
        <v>0</v>
      </c>
      <c r="G14" s="8" t="str">
        <f aca="false">IF($A14="","",IFERROR(INDEX('Account Map'!$D$6:$D$200,MATCH($A14,'Account Map'!$A$6:$A$200,0)),"UNMAPPED"))</f>
        <v>Pledges receivable, net</v>
      </c>
      <c r="H14" s="8" t="str">
        <f aca="false">IF($A14="","",IFERROR(INDEX('Account Map'!$C$6:$C$200,MATCH($A14,'Account Map'!$A$6:$A$200,0)),"UNMAPPED"))</f>
        <v>Asset</v>
      </c>
      <c r="I14" s="8" t="str">
        <f aca="false">IF($A14="","",IFERROR(INDEX('Account Map'!$E$6:$E$200,MATCH($A14,'Account Map'!$A$6:$A$200,0))&amp;"",""))</f>
        <v/>
      </c>
    </row>
    <row r="15" customFormat="false" ht="15" hidden="false" customHeight="false" outlineLevel="0" collapsed="false">
      <c r="A15" s="67" t="n">
        <v>1165</v>
      </c>
      <c r="B15" s="67" t="s">
        <v>350</v>
      </c>
      <c r="C15" s="67"/>
      <c r="D15" s="90"/>
      <c r="E15" s="90" t="n">
        <v>12000</v>
      </c>
      <c r="F15" s="91" t="n">
        <f aca="false">IF($A15="","",N(D15)-N(E15))</f>
        <v>-12000</v>
      </c>
      <c r="G15" s="8" t="str">
        <f aca="false">IF($A15="","",IFERROR(INDEX('Account Map'!$D$6:$D$200,MATCH($A15,'Account Map'!$A$6:$A$200,0)),"UNMAPPED"))</f>
        <v>Pledges receivable, net</v>
      </c>
      <c r="H15" s="8" t="str">
        <f aca="false">IF($A15="","",IFERROR(INDEX('Account Map'!$C$6:$C$200,MATCH($A15,'Account Map'!$A$6:$A$200,0)),"UNMAPPED"))</f>
        <v>Asset</v>
      </c>
      <c r="I15" s="8" t="str">
        <f aca="false">IF($A15="","",IFERROR(INDEX('Account Map'!$E$6:$E$200,MATCH($A15,'Account Map'!$A$6:$A$200,0))&amp;"",""))</f>
        <v/>
      </c>
    </row>
    <row r="16" customFormat="false" ht="15" hidden="false" customHeight="false" outlineLevel="0" collapsed="false">
      <c r="A16" s="67" t="n">
        <v>1210</v>
      </c>
      <c r="B16" s="67" t="s">
        <v>351</v>
      </c>
      <c r="C16" s="67"/>
      <c r="D16" s="90" t="n">
        <v>38640</v>
      </c>
      <c r="E16" s="90"/>
      <c r="F16" s="91" t="n">
        <f aca="false">IF($A16="","",N(D16)-N(E16))</f>
        <v>38640</v>
      </c>
      <c r="G16" s="8" t="str">
        <f aca="false">IF($A16="","",IFERROR(INDEX('Account Map'!$D$6:$D$200,MATCH($A16,'Account Map'!$A$6:$A$200,0)),"UNMAPPED"))</f>
        <v>Prepaid expenses and deposits</v>
      </c>
      <c r="H16" s="8" t="str">
        <f aca="false">IF($A16="","",IFERROR(INDEX('Account Map'!$C$6:$C$200,MATCH($A16,'Account Map'!$A$6:$A$200,0)),"UNMAPPED"))</f>
        <v>Asset</v>
      </c>
      <c r="I16" s="8" t="str">
        <f aca="false">IF($A16="","",IFERROR(INDEX('Account Map'!$E$6:$E$200,MATCH($A16,'Account Map'!$A$6:$A$200,0))&amp;"",""))</f>
        <v/>
      </c>
    </row>
    <row r="17" customFormat="false" ht="15" hidden="false" customHeight="false" outlineLevel="0" collapsed="false">
      <c r="A17" s="67" t="n">
        <v>1220</v>
      </c>
      <c r="B17" s="67" t="s">
        <v>352</v>
      </c>
      <c r="C17" s="67"/>
      <c r="D17" s="90" t="n">
        <v>8500</v>
      </c>
      <c r="E17" s="90"/>
      <c r="F17" s="91" t="n">
        <f aca="false">IF($A17="","",N(D17)-N(E17))</f>
        <v>8500</v>
      </c>
      <c r="G17" s="8" t="str">
        <f aca="false">IF($A17="","",IFERROR(INDEX('Account Map'!$D$6:$D$200,MATCH($A17,'Account Map'!$A$6:$A$200,0)),"UNMAPPED"))</f>
        <v>Prepaid expenses and deposits</v>
      </c>
      <c r="H17" s="8" t="str">
        <f aca="false">IF($A17="","",IFERROR(INDEX('Account Map'!$C$6:$C$200,MATCH($A17,'Account Map'!$A$6:$A$200,0)),"UNMAPPED"))</f>
        <v>Asset</v>
      </c>
      <c r="I17" s="8" t="str">
        <f aca="false">IF($A17="","",IFERROR(INDEX('Account Map'!$E$6:$E$200,MATCH($A17,'Account Map'!$A$6:$A$200,0))&amp;"",""))</f>
        <v/>
      </c>
    </row>
    <row r="18" customFormat="false" ht="15" hidden="false" customHeight="false" outlineLevel="0" collapsed="false">
      <c r="A18" s="67" t="n">
        <v>1310</v>
      </c>
      <c r="B18" s="67" t="s">
        <v>353</v>
      </c>
      <c r="C18" s="67"/>
      <c r="D18" s="90" t="n">
        <v>509870</v>
      </c>
      <c r="E18" s="90"/>
      <c r="F18" s="91" t="n">
        <f aca="false">IF($A18="","",N(D18)-N(E18))</f>
        <v>509870</v>
      </c>
      <c r="G18" s="8" t="str">
        <f aca="false">IF($A18="","",IFERROR(INDEX('Account Map'!$D$6:$D$200,MATCH($A18,'Account Map'!$A$6:$A$200,0)),"UNMAPPED"))</f>
        <v>Investments held for endowment</v>
      </c>
      <c r="H18" s="8" t="str">
        <f aca="false">IF($A18="","",IFERROR(INDEX('Account Map'!$C$6:$C$200,MATCH($A18,'Account Map'!$A$6:$A$200,0)),"UNMAPPED"))</f>
        <v>Asset</v>
      </c>
      <c r="I18" s="8" t="str">
        <f aca="false">IF($A18="","",IFERROR(INDEX('Account Map'!$E$6:$E$200,MATCH($A18,'Account Map'!$A$6:$A$200,0))&amp;"",""))</f>
        <v/>
      </c>
    </row>
    <row r="19" customFormat="false" ht="15" hidden="false" customHeight="false" outlineLevel="0" collapsed="false">
      <c r="A19" s="67" t="n">
        <v>1510</v>
      </c>
      <c r="B19" s="67" t="s">
        <v>354</v>
      </c>
      <c r="C19" s="67"/>
      <c r="D19" s="90" t="n">
        <v>1850000</v>
      </c>
      <c r="E19" s="90"/>
      <c r="F19" s="91" t="n">
        <f aca="false">IF($A19="","",N(D19)-N(E19))</f>
        <v>1850000</v>
      </c>
      <c r="G19" s="8" t="str">
        <f aca="false">IF($A19="","",IFERROR(INDEX('Account Map'!$D$6:$D$200,MATCH($A19,'Account Map'!$A$6:$A$200,0)),"UNMAPPED"))</f>
        <v>Property and equipment, net</v>
      </c>
      <c r="H19" s="8" t="str">
        <f aca="false">IF($A19="","",IFERROR(INDEX('Account Map'!$C$6:$C$200,MATCH($A19,'Account Map'!$A$6:$A$200,0)),"UNMAPPED"))</f>
        <v>Asset</v>
      </c>
      <c r="I19" s="8" t="str">
        <f aca="false">IF($A19="","",IFERROR(INDEX('Account Map'!$E$6:$E$200,MATCH($A19,'Account Map'!$A$6:$A$200,0))&amp;"",""))</f>
        <v/>
      </c>
    </row>
    <row r="20" customFormat="false" ht="15" hidden="false" customHeight="false" outlineLevel="0" collapsed="false">
      <c r="A20" s="67" t="n">
        <v>1520</v>
      </c>
      <c r="B20" s="67" t="s">
        <v>355</v>
      </c>
      <c r="C20" s="67"/>
      <c r="D20" s="90" t="n">
        <v>212400</v>
      </c>
      <c r="E20" s="90"/>
      <c r="F20" s="91" t="n">
        <f aca="false">IF($A20="","",N(D20)-N(E20))</f>
        <v>212400</v>
      </c>
      <c r="G20" s="8" t="str">
        <f aca="false">IF($A20="","",IFERROR(INDEX('Account Map'!$D$6:$D$200,MATCH($A20,'Account Map'!$A$6:$A$200,0)),"UNMAPPED"))</f>
        <v>Property and equipment, net</v>
      </c>
      <c r="H20" s="8" t="str">
        <f aca="false">IF($A20="","",IFERROR(INDEX('Account Map'!$C$6:$C$200,MATCH($A20,'Account Map'!$A$6:$A$200,0)),"UNMAPPED"))</f>
        <v>Asset</v>
      </c>
      <c r="I20" s="8" t="str">
        <f aca="false">IF($A20="","",IFERROR(INDEX('Account Map'!$E$6:$E$200,MATCH($A20,'Account Map'!$A$6:$A$200,0))&amp;"",""))</f>
        <v/>
      </c>
    </row>
    <row r="21" customFormat="false" ht="15" hidden="false" customHeight="false" outlineLevel="0" collapsed="false">
      <c r="A21" s="67" t="n">
        <v>1530</v>
      </c>
      <c r="B21" s="67" t="s">
        <v>356</v>
      </c>
      <c r="C21" s="67"/>
      <c r="D21" s="90" t="n">
        <v>148600</v>
      </c>
      <c r="E21" s="90"/>
      <c r="F21" s="91" t="n">
        <f aca="false">IF($A21="","",N(D21)-N(E21))</f>
        <v>148600</v>
      </c>
      <c r="G21" s="8" t="str">
        <f aca="false">IF($A21="","",IFERROR(INDEX('Account Map'!$D$6:$D$200,MATCH($A21,'Account Map'!$A$6:$A$200,0)),"UNMAPPED"))</f>
        <v>Property and equipment, net</v>
      </c>
      <c r="H21" s="8" t="str">
        <f aca="false">IF($A21="","",IFERROR(INDEX('Account Map'!$C$6:$C$200,MATCH($A21,'Account Map'!$A$6:$A$200,0)),"UNMAPPED"))</f>
        <v>Asset</v>
      </c>
      <c r="I21" s="8" t="str">
        <f aca="false">IF($A21="","",IFERROR(INDEX('Account Map'!$E$6:$E$200,MATCH($A21,'Account Map'!$A$6:$A$200,0))&amp;"",""))</f>
        <v/>
      </c>
    </row>
    <row r="22" customFormat="false" ht="15" hidden="false" customHeight="false" outlineLevel="0" collapsed="false">
      <c r="A22" s="67" t="n">
        <v>1590</v>
      </c>
      <c r="B22" s="67" t="s">
        <v>357</v>
      </c>
      <c r="C22" s="67"/>
      <c r="D22" s="90"/>
      <c r="E22" s="90" t="n">
        <v>914500</v>
      </c>
      <c r="F22" s="91" t="n">
        <f aca="false">IF($A22="","",N(D22)-N(E22))</f>
        <v>-914500</v>
      </c>
      <c r="G22" s="8" t="str">
        <f aca="false">IF($A22="","",IFERROR(INDEX('Account Map'!$D$6:$D$200,MATCH($A22,'Account Map'!$A$6:$A$200,0)),"UNMAPPED"))</f>
        <v>Property and equipment, net</v>
      </c>
      <c r="H22" s="8" t="str">
        <f aca="false">IF($A22="","",IFERROR(INDEX('Account Map'!$C$6:$C$200,MATCH($A22,'Account Map'!$A$6:$A$200,0)),"UNMAPPED"))</f>
        <v>Asset</v>
      </c>
      <c r="I22" s="8" t="str">
        <f aca="false">IF($A22="","",IFERROR(INDEX('Account Map'!$E$6:$E$200,MATCH($A22,'Account Map'!$A$6:$A$200,0))&amp;"",""))</f>
        <v/>
      </c>
    </row>
    <row r="23" customFormat="false" ht="15" hidden="false" customHeight="false" outlineLevel="0" collapsed="false">
      <c r="A23" s="67" t="n">
        <v>2010</v>
      </c>
      <c r="B23" s="67" t="s">
        <v>358</v>
      </c>
      <c r="C23" s="67"/>
      <c r="D23" s="90"/>
      <c r="E23" s="90" t="n">
        <v>91340</v>
      </c>
      <c r="F23" s="91" t="n">
        <f aca="false">IF($A23="","",N(D23)-N(E23))</f>
        <v>-91340</v>
      </c>
      <c r="G23" s="8" t="str">
        <f aca="false">IF($A23="","",IFERROR(INDEX('Account Map'!$D$6:$D$200,MATCH($A23,'Account Map'!$A$6:$A$200,0)),"UNMAPPED"))</f>
        <v>Accounts payable</v>
      </c>
      <c r="H23" s="8" t="str">
        <f aca="false">IF($A23="","",IFERROR(INDEX('Account Map'!$C$6:$C$200,MATCH($A23,'Account Map'!$A$6:$A$200,0)),"UNMAPPED"))</f>
        <v>Liability</v>
      </c>
      <c r="I23" s="8" t="str">
        <f aca="false">IF($A23="","",IFERROR(INDEX('Account Map'!$E$6:$E$200,MATCH($A23,'Account Map'!$A$6:$A$200,0))&amp;"",""))</f>
        <v/>
      </c>
    </row>
    <row r="24" customFormat="false" ht="15" hidden="false" customHeight="false" outlineLevel="0" collapsed="false">
      <c r="A24" s="67" t="n">
        <v>2110</v>
      </c>
      <c r="B24" s="67" t="s">
        <v>360</v>
      </c>
      <c r="C24" s="67"/>
      <c r="D24" s="90"/>
      <c r="E24" s="90" t="n">
        <v>83620</v>
      </c>
      <c r="F24" s="91" t="n">
        <f aca="false">IF($A24="","",N(D24)-N(E24))</f>
        <v>-83620</v>
      </c>
      <c r="G24" s="8" t="str">
        <f aca="false">IF($A24="","",IFERROR(INDEX('Account Map'!$D$6:$D$200,MATCH($A24,'Account Map'!$A$6:$A$200,0)),"UNMAPPED"))</f>
        <v>Accrued payroll and related liabilities</v>
      </c>
      <c r="H24" s="8" t="str">
        <f aca="false">IF($A24="","",IFERROR(INDEX('Account Map'!$C$6:$C$200,MATCH($A24,'Account Map'!$A$6:$A$200,0)),"UNMAPPED"))</f>
        <v>Liability</v>
      </c>
      <c r="I24" s="8" t="str">
        <f aca="false">IF($A24="","",IFERROR(INDEX('Account Map'!$E$6:$E$200,MATCH($A24,'Account Map'!$A$6:$A$200,0))&amp;"",""))</f>
        <v/>
      </c>
    </row>
    <row r="25" customFormat="false" ht="15" hidden="false" customHeight="false" outlineLevel="0" collapsed="false">
      <c r="A25" s="67" t="n">
        <v>2120</v>
      </c>
      <c r="B25" s="67" t="s">
        <v>361</v>
      </c>
      <c r="C25" s="67"/>
      <c r="D25" s="90"/>
      <c r="E25" s="90" t="n">
        <v>60910</v>
      </c>
      <c r="F25" s="91" t="n">
        <f aca="false">IF($A25="","",N(D25)-N(E25))</f>
        <v>-60910</v>
      </c>
      <c r="G25" s="8" t="str">
        <f aca="false">IF($A25="","",IFERROR(INDEX('Account Map'!$D$6:$D$200,MATCH($A25,'Account Map'!$A$6:$A$200,0)),"UNMAPPED"))</f>
        <v>Accrued payroll and related liabilities</v>
      </c>
      <c r="H25" s="8" t="str">
        <f aca="false">IF($A25="","",IFERROR(INDEX('Account Map'!$C$6:$C$200,MATCH($A25,'Account Map'!$A$6:$A$200,0)),"UNMAPPED"))</f>
        <v>Liability</v>
      </c>
      <c r="I25" s="8" t="str">
        <f aca="false">IF($A25="","",IFERROR(INDEX('Account Map'!$E$6:$E$200,MATCH($A25,'Account Map'!$A$6:$A$200,0))&amp;"",""))</f>
        <v/>
      </c>
    </row>
    <row r="26" customFormat="false" ht="15" hidden="false" customHeight="false" outlineLevel="0" collapsed="false">
      <c r="A26" s="67" t="n">
        <v>2130</v>
      </c>
      <c r="B26" s="67" t="s">
        <v>362</v>
      </c>
      <c r="C26" s="67"/>
      <c r="D26" s="90"/>
      <c r="E26" s="90" t="n">
        <v>21870</v>
      </c>
      <c r="F26" s="91" t="n">
        <f aca="false">IF($A26="","",N(D26)-N(E26))</f>
        <v>-21870</v>
      </c>
      <c r="G26" s="8" t="str">
        <f aca="false">IF($A26="","",IFERROR(INDEX('Account Map'!$D$6:$D$200,MATCH($A26,'Account Map'!$A$6:$A$200,0)),"UNMAPPED"))</f>
        <v>Accrued payroll and related liabilities</v>
      </c>
      <c r="H26" s="8" t="str">
        <f aca="false">IF($A26="","",IFERROR(INDEX('Account Map'!$C$6:$C$200,MATCH($A26,'Account Map'!$A$6:$A$200,0)),"UNMAPPED"))</f>
        <v>Liability</v>
      </c>
      <c r="I26" s="8" t="str">
        <f aca="false">IF($A26="","",IFERROR(INDEX('Account Map'!$E$6:$E$200,MATCH($A26,'Account Map'!$A$6:$A$200,0))&amp;"",""))</f>
        <v/>
      </c>
    </row>
    <row r="27" customFormat="false" ht="15" hidden="false" customHeight="false" outlineLevel="0" collapsed="false">
      <c r="A27" s="67" t="n">
        <v>2210</v>
      </c>
      <c r="B27" s="67" t="s">
        <v>363</v>
      </c>
      <c r="C27" s="67"/>
      <c r="D27" s="90"/>
      <c r="E27" s="90" t="n">
        <v>138500</v>
      </c>
      <c r="F27" s="91" t="n">
        <f aca="false">IF($A27="","",N(D27)-N(E27))</f>
        <v>-138500</v>
      </c>
      <c r="G27" s="8" t="str">
        <f aca="false">IF($A27="","",IFERROR(INDEX('Account Map'!$D$6:$D$200,MATCH($A27,'Account Map'!$A$6:$A$200,0)),"UNMAPPED"))</f>
        <v>Refundable advances</v>
      </c>
      <c r="H27" s="8" t="str">
        <f aca="false">IF($A27="","",IFERROR(INDEX('Account Map'!$C$6:$C$200,MATCH($A27,'Account Map'!$A$6:$A$200,0)),"UNMAPPED"))</f>
        <v>Liability</v>
      </c>
      <c r="I27" s="8" t="str">
        <f aca="false">IF($A27="","",IFERROR(INDEX('Account Map'!$E$6:$E$200,MATCH($A27,'Account Map'!$A$6:$A$200,0))&amp;"",""))</f>
        <v/>
      </c>
    </row>
    <row r="28" customFormat="false" ht="15" hidden="false" customHeight="false" outlineLevel="0" collapsed="false">
      <c r="A28" s="67" t="n">
        <v>2220</v>
      </c>
      <c r="B28" s="67" t="s">
        <v>364</v>
      </c>
      <c r="C28" s="67"/>
      <c r="D28" s="90"/>
      <c r="E28" s="90" t="n">
        <v>17650</v>
      </c>
      <c r="F28" s="91" t="n">
        <f aca="false">IF($A28="","",N(D28)-N(E28))</f>
        <v>-17650</v>
      </c>
      <c r="G28" s="8" t="str">
        <f aca="false">IF($A28="","",IFERROR(INDEX('Account Map'!$D$6:$D$200,MATCH($A28,'Account Map'!$A$6:$A$200,0)),"UNMAPPED"))</f>
        <v>Deferred program fees</v>
      </c>
      <c r="H28" s="8" t="str">
        <f aca="false">IF($A28="","",IFERROR(INDEX('Account Map'!$C$6:$C$200,MATCH($A28,'Account Map'!$A$6:$A$200,0)),"UNMAPPED"))</f>
        <v>Liability</v>
      </c>
      <c r="I28" s="8" t="str">
        <f aca="false">IF($A28="","",IFERROR(INDEX('Account Map'!$E$6:$E$200,MATCH($A28,'Account Map'!$A$6:$A$200,0))&amp;"",""))</f>
        <v/>
      </c>
    </row>
    <row r="29" customFormat="false" ht="15" hidden="false" customHeight="false" outlineLevel="0" collapsed="false">
      <c r="A29" s="67" t="n">
        <v>2310</v>
      </c>
      <c r="B29" s="67" t="s">
        <v>365</v>
      </c>
      <c r="C29" s="67"/>
      <c r="D29" s="90"/>
      <c r="E29" s="90" t="n">
        <v>742210</v>
      </c>
      <c r="F29" s="91" t="n">
        <f aca="false">IF($A29="","",N(D29)-N(E29))</f>
        <v>-742210</v>
      </c>
      <c r="G29" s="8" t="str">
        <f aca="false">IF($A29="","",IFERROR(INDEX('Account Map'!$D$6:$D$200,MATCH($A29,'Account Map'!$A$6:$A$200,0)),"UNMAPPED"))</f>
        <v>Note payable</v>
      </c>
      <c r="H29" s="8" t="str">
        <f aca="false">IF($A29="","",IFERROR(INDEX('Account Map'!$C$6:$C$200,MATCH($A29,'Account Map'!$A$6:$A$200,0)),"UNMAPPED"))</f>
        <v>Liability</v>
      </c>
      <c r="I29" s="8" t="str">
        <f aca="false">IF($A29="","",IFERROR(INDEX('Account Map'!$E$6:$E$200,MATCH($A29,'Account Map'!$A$6:$A$200,0))&amp;"",""))</f>
        <v/>
      </c>
    </row>
    <row r="30" customFormat="false" ht="15" hidden="false" customHeight="false" outlineLevel="0" collapsed="false">
      <c r="A30" s="67" t="n">
        <v>3010</v>
      </c>
      <c r="B30" s="67" t="s">
        <v>366</v>
      </c>
      <c r="C30" s="67"/>
      <c r="D30" s="90"/>
      <c r="E30" s="90" t="n">
        <v>1388400</v>
      </c>
      <c r="F30" s="91" t="n">
        <f aca="false">IF($A30="","",N(D30)-N(E30))</f>
        <v>-1388400</v>
      </c>
      <c r="G30" s="8" t="str">
        <f aca="false">IF($A30="","",IFERROR(INDEX('Account Map'!$D$6:$D$200,MATCH($A30,'Account Map'!$A$6:$A$200,0)),"UNMAPPED"))</f>
        <v>Net assets without donor restrictions</v>
      </c>
      <c r="H30" s="8" t="str">
        <f aca="false">IF($A30="","",IFERROR(INDEX('Account Map'!$C$6:$C$200,MATCH($A30,'Account Map'!$A$6:$A$200,0)),"UNMAPPED"))</f>
        <v>Net Assets</v>
      </c>
      <c r="I30" s="8" t="str">
        <f aca="false">IF($A30="","",IFERROR(INDEX('Account Map'!$E$6:$E$200,MATCH($A30,'Account Map'!$A$6:$A$200,0))&amp;"",""))</f>
        <v>Without</v>
      </c>
    </row>
    <row r="31" customFormat="false" ht="15" hidden="false" customHeight="false" outlineLevel="0" collapsed="false">
      <c r="A31" s="67" t="n">
        <v>3110</v>
      </c>
      <c r="B31" s="67" t="s">
        <v>370</v>
      </c>
      <c r="C31" s="67"/>
      <c r="D31" s="90"/>
      <c r="E31" s="90" t="n">
        <v>386250</v>
      </c>
      <c r="F31" s="91" t="n">
        <f aca="false">IF($A31="","",N(D31)-N(E31))</f>
        <v>-386250</v>
      </c>
      <c r="G31" s="8" t="str">
        <f aca="false">IF($A31="","",IFERROR(INDEX('Account Map'!$D$6:$D$200,MATCH($A31,'Account Map'!$A$6:$A$200,0)),"UNMAPPED"))</f>
        <v>Net assets with donor restrictions</v>
      </c>
      <c r="H31" s="8" t="str">
        <f aca="false">IF($A31="","",IFERROR(INDEX('Account Map'!$C$6:$C$200,MATCH($A31,'Account Map'!$A$6:$A$200,0)),"UNMAPPED"))</f>
        <v>Net Assets</v>
      </c>
      <c r="I31" s="8" t="str">
        <f aca="false">IF($A31="","",IFERROR(INDEX('Account Map'!$E$6:$E$200,MATCH($A31,'Account Map'!$A$6:$A$200,0))&amp;"",""))</f>
        <v>With</v>
      </c>
    </row>
    <row r="32" customFormat="false" ht="15" hidden="false" customHeight="false" outlineLevel="0" collapsed="false">
      <c r="A32" s="67" t="n">
        <v>3120</v>
      </c>
      <c r="B32" s="67" t="s">
        <v>372</v>
      </c>
      <c r="C32" s="67"/>
      <c r="D32" s="90"/>
      <c r="E32" s="90" t="n">
        <v>50000</v>
      </c>
      <c r="F32" s="91" t="n">
        <f aca="false">IF($A32="","",N(D32)-N(E32))</f>
        <v>-50000</v>
      </c>
      <c r="G32" s="8" t="str">
        <f aca="false">IF($A32="","",IFERROR(INDEX('Account Map'!$D$6:$D$200,MATCH($A32,'Account Map'!$A$6:$A$200,0)),"UNMAPPED"))</f>
        <v>Net assets with donor restrictions</v>
      </c>
      <c r="H32" s="8" t="str">
        <f aca="false">IF($A32="","",IFERROR(INDEX('Account Map'!$C$6:$C$200,MATCH($A32,'Account Map'!$A$6:$A$200,0)),"UNMAPPED"))</f>
        <v>Net Assets</v>
      </c>
      <c r="I32" s="8" t="str">
        <f aca="false">IF($A32="","",IFERROR(INDEX('Account Map'!$E$6:$E$200,MATCH($A32,'Account Map'!$A$6:$A$200,0))&amp;"",""))</f>
        <v>With</v>
      </c>
    </row>
    <row r="33" customFormat="false" ht="15" hidden="false" customHeight="false" outlineLevel="0" collapsed="false">
      <c r="A33" s="67" t="n">
        <v>3130</v>
      </c>
      <c r="B33" s="67" t="s">
        <v>373</v>
      </c>
      <c r="C33" s="67"/>
      <c r="D33" s="90"/>
      <c r="E33" s="90" t="n">
        <v>450000</v>
      </c>
      <c r="F33" s="91" t="n">
        <f aca="false">IF($A33="","",N(D33)-N(E33))</f>
        <v>-450000</v>
      </c>
      <c r="G33" s="8" t="str">
        <f aca="false">IF($A33="","",IFERROR(INDEX('Account Map'!$D$6:$D$200,MATCH($A33,'Account Map'!$A$6:$A$200,0)),"UNMAPPED"))</f>
        <v>Net assets with donor restrictions</v>
      </c>
      <c r="H33" s="8" t="str">
        <f aca="false">IF($A33="","",IFERROR(INDEX('Account Map'!$C$6:$C$200,MATCH($A33,'Account Map'!$A$6:$A$200,0)),"UNMAPPED"))</f>
        <v>Net Assets</v>
      </c>
      <c r="I33" s="8" t="str">
        <f aca="false">IF($A33="","",IFERROR(INDEX('Account Map'!$E$6:$E$200,MATCH($A33,'Account Map'!$A$6:$A$200,0))&amp;"",""))</f>
        <v>With</v>
      </c>
    </row>
    <row r="34" customFormat="false" ht="15" hidden="false" customHeight="false" outlineLevel="0" collapsed="false">
      <c r="A34" s="67" t="n">
        <v>4010</v>
      </c>
      <c r="B34" s="67" t="s">
        <v>374</v>
      </c>
      <c r="C34" s="67"/>
      <c r="D34" s="90"/>
      <c r="E34" s="90" t="n">
        <v>558654.18</v>
      </c>
      <c r="F34" s="91" t="n">
        <f aca="false">IF($A34="","",N(D34)-N(E34))</f>
        <v>-558654.18</v>
      </c>
      <c r="G34" s="8" t="str">
        <f aca="false">IF($A34="","",IFERROR(INDEX('Account Map'!$D$6:$D$200,MATCH($A34,'Account Map'!$A$6:$A$200,0)),"UNMAPPED"))</f>
        <v>Individual contributions</v>
      </c>
      <c r="H34" s="8" t="str">
        <f aca="false">IF($A34="","",IFERROR(INDEX('Account Map'!$C$6:$C$200,MATCH($A34,'Account Map'!$A$6:$A$200,0)),"UNMAPPED"))</f>
        <v>Revenue</v>
      </c>
      <c r="I34" s="8" t="str">
        <f aca="false">IF($A34="","",IFERROR(INDEX('Account Map'!$E$6:$E$200,MATCH($A34,'Account Map'!$A$6:$A$200,0))&amp;"",""))</f>
        <v>Without</v>
      </c>
    </row>
    <row r="35" customFormat="false" ht="15" hidden="false" customHeight="false" outlineLevel="0" collapsed="false">
      <c r="A35" s="67" t="n">
        <v>4020</v>
      </c>
      <c r="B35" s="67" t="s">
        <v>377</v>
      </c>
      <c r="C35" s="67"/>
      <c r="D35" s="90"/>
      <c r="E35" s="90" t="n">
        <v>173308.49</v>
      </c>
      <c r="F35" s="91" t="n">
        <f aca="false">IF($A35="","",N(D35)-N(E35))</f>
        <v>-173308.49</v>
      </c>
      <c r="G35" s="8" t="str">
        <f aca="false">IF($A35="","",IFERROR(INDEX('Account Map'!$D$6:$D$200,MATCH($A35,'Account Map'!$A$6:$A$200,0)),"UNMAPPED"))</f>
        <v>Corporate contributions</v>
      </c>
      <c r="H35" s="8" t="str">
        <f aca="false">IF($A35="","",IFERROR(INDEX('Account Map'!$C$6:$C$200,MATCH($A35,'Account Map'!$A$6:$A$200,0)),"UNMAPPED"))</f>
        <v>Revenue</v>
      </c>
      <c r="I35" s="8" t="str">
        <f aca="false">IF($A35="","",IFERROR(INDEX('Account Map'!$E$6:$E$200,MATCH($A35,'Account Map'!$A$6:$A$200,0))&amp;"",""))</f>
        <v>Without</v>
      </c>
    </row>
    <row r="36" customFormat="false" ht="15" hidden="false" customHeight="false" outlineLevel="0" collapsed="false">
      <c r="A36" s="67" t="n">
        <v>4030</v>
      </c>
      <c r="B36" s="67" t="s">
        <v>378</v>
      </c>
      <c r="C36" s="67"/>
      <c r="D36" s="90"/>
      <c r="E36" s="90" t="n">
        <v>193885.15</v>
      </c>
      <c r="F36" s="91" t="n">
        <f aca="false">IF($A36="","",N(D36)-N(E36))</f>
        <v>-193885.15</v>
      </c>
      <c r="G36" s="8" t="str">
        <f aca="false">IF($A36="","",IFERROR(INDEX('Account Map'!$D$6:$D$200,MATCH($A36,'Account Map'!$A$6:$A$200,0)),"UNMAPPED"))</f>
        <v>Foundation grants</v>
      </c>
      <c r="H36" s="8" t="str">
        <f aca="false">IF($A36="","",IFERROR(INDEX('Account Map'!$C$6:$C$200,MATCH($A36,'Account Map'!$A$6:$A$200,0)),"UNMAPPED"))</f>
        <v>Revenue</v>
      </c>
      <c r="I36" s="8" t="str">
        <f aca="false">IF($A36="","",IFERROR(INDEX('Account Map'!$E$6:$E$200,MATCH($A36,'Account Map'!$A$6:$A$200,0))&amp;"",""))</f>
        <v>Without</v>
      </c>
    </row>
    <row r="37" customFormat="false" ht="15" hidden="false" customHeight="false" outlineLevel="0" collapsed="false">
      <c r="A37" s="67" t="n">
        <v>4110</v>
      </c>
      <c r="B37" s="67" t="s">
        <v>379</v>
      </c>
      <c r="C37" s="67"/>
      <c r="D37" s="90"/>
      <c r="E37" s="90" t="n">
        <v>906299.79</v>
      </c>
      <c r="F37" s="91" t="n">
        <f aca="false">IF($A37="","",N(D37)-N(E37))</f>
        <v>-906299.79</v>
      </c>
      <c r="G37" s="8" t="str">
        <f aca="false">IF($A37="","",IFERROR(INDEX('Account Map'!$D$6:$D$200,MATCH($A37,'Account Map'!$A$6:$A$200,0)),"UNMAPPED"))</f>
        <v>Government grants: housing</v>
      </c>
      <c r="H37" s="8" t="str">
        <f aca="false">IF($A37="","",IFERROR(INDEX('Account Map'!$C$6:$C$200,MATCH($A37,'Account Map'!$A$6:$A$200,0)),"UNMAPPED"))</f>
        <v>Revenue</v>
      </c>
      <c r="I37" s="8" t="str">
        <f aca="false">IF($A37="","",IFERROR(INDEX('Account Map'!$E$6:$E$200,MATCH($A37,'Account Map'!$A$6:$A$200,0))&amp;"",""))</f>
        <v>Without</v>
      </c>
    </row>
    <row r="38" customFormat="false" ht="15" hidden="false" customHeight="false" outlineLevel="0" collapsed="false">
      <c r="A38" s="67" t="n">
        <v>4120</v>
      </c>
      <c r="B38" s="67" t="s">
        <v>380</v>
      </c>
      <c r="C38" s="67"/>
      <c r="D38" s="90"/>
      <c r="E38" s="90" t="n">
        <v>352999.56</v>
      </c>
      <c r="F38" s="91" t="n">
        <f aca="false">IF($A38="","",N(D38)-N(E38))</f>
        <v>-352999.56</v>
      </c>
      <c r="G38" s="8" t="str">
        <f aca="false">IF($A38="","",IFERROR(INDEX('Account Map'!$D$6:$D$200,MATCH($A38,'Account Map'!$A$6:$A$200,0)),"UNMAPPED"))</f>
        <v>Government grants: workforce</v>
      </c>
      <c r="H38" s="8" t="str">
        <f aca="false">IF($A38="","",IFERROR(INDEX('Account Map'!$C$6:$C$200,MATCH($A38,'Account Map'!$A$6:$A$200,0)),"UNMAPPED"))</f>
        <v>Revenue</v>
      </c>
      <c r="I38" s="8" t="str">
        <f aca="false">IF($A38="","",IFERROR(INDEX('Account Map'!$E$6:$E$200,MATCH($A38,'Account Map'!$A$6:$A$200,0))&amp;"",""))</f>
        <v>Without</v>
      </c>
    </row>
    <row r="39" customFormat="false" ht="15" hidden="false" customHeight="false" outlineLevel="0" collapsed="false">
      <c r="A39" s="67" t="n">
        <v>4130</v>
      </c>
      <c r="B39" s="67" t="s">
        <v>381</v>
      </c>
      <c r="C39" s="67"/>
      <c r="D39" s="90"/>
      <c r="E39" s="90" t="n">
        <v>306656.77</v>
      </c>
      <c r="F39" s="91" t="n">
        <f aca="false">IF($A39="","",N(D39)-N(E39))</f>
        <v>-306656.77</v>
      </c>
      <c r="G39" s="8" t="str">
        <f aca="false">IF($A39="","",IFERROR(INDEX('Account Map'!$D$6:$D$200,MATCH($A39,'Account Map'!$A$6:$A$200,0)),"UNMAPPED"))</f>
        <v>Government grants: senior services</v>
      </c>
      <c r="H39" s="8" t="str">
        <f aca="false">IF($A39="","",IFERROR(INDEX('Account Map'!$C$6:$C$200,MATCH($A39,'Account Map'!$A$6:$A$200,0)),"UNMAPPED"))</f>
        <v>Revenue</v>
      </c>
      <c r="I39" s="8" t="str">
        <f aca="false">IF($A39="","",IFERROR(INDEX('Account Map'!$E$6:$E$200,MATCH($A39,'Account Map'!$A$6:$A$200,0))&amp;"",""))</f>
        <v>Without</v>
      </c>
    </row>
    <row r="40" customFormat="false" ht="15" hidden="false" customHeight="false" outlineLevel="0" collapsed="false">
      <c r="A40" s="67" t="n">
        <v>4210</v>
      </c>
      <c r="B40" s="67" t="s">
        <v>382</v>
      </c>
      <c r="C40" s="67"/>
      <c r="D40" s="90"/>
      <c r="E40" s="90" t="n">
        <v>85911.78</v>
      </c>
      <c r="F40" s="91" t="n">
        <f aca="false">IF($A40="","",N(D40)-N(E40))</f>
        <v>-85911.78</v>
      </c>
      <c r="G40" s="8" t="str">
        <f aca="false">IF($A40="","",IFERROR(INDEX('Account Map'!$D$6:$D$200,MATCH($A40,'Account Map'!$A$6:$A$200,0)),"UNMAPPED"))</f>
        <v>Program service fees</v>
      </c>
      <c r="H40" s="8" t="str">
        <f aca="false">IF($A40="","",IFERROR(INDEX('Account Map'!$C$6:$C$200,MATCH($A40,'Account Map'!$A$6:$A$200,0)),"UNMAPPED"))</f>
        <v>Revenue</v>
      </c>
      <c r="I40" s="8" t="str">
        <f aca="false">IF($A40="","",IFERROR(INDEX('Account Map'!$E$6:$E$200,MATCH($A40,'Account Map'!$A$6:$A$200,0))&amp;"",""))</f>
        <v>Without</v>
      </c>
    </row>
    <row r="41" customFormat="false" ht="15" hidden="false" customHeight="false" outlineLevel="0" collapsed="false">
      <c r="A41" s="67" t="n">
        <v>4220</v>
      </c>
      <c r="B41" s="67" t="s">
        <v>383</v>
      </c>
      <c r="C41" s="67"/>
      <c r="D41" s="90"/>
      <c r="E41" s="90" t="n">
        <v>143125.58</v>
      </c>
      <c r="F41" s="91" t="n">
        <f aca="false">IF($A41="","",N(D41)-N(E41))</f>
        <v>-143125.58</v>
      </c>
      <c r="G41" s="8" t="str">
        <f aca="false">IF($A41="","",IFERROR(INDEX('Account Map'!$D$6:$D$200,MATCH($A41,'Account Map'!$A$6:$A$200,0)),"UNMAPPED"))</f>
        <v>Program service fees</v>
      </c>
      <c r="H41" s="8" t="str">
        <f aca="false">IF($A41="","",IFERROR(INDEX('Account Map'!$C$6:$C$200,MATCH($A41,'Account Map'!$A$6:$A$200,0)),"UNMAPPED"))</f>
        <v>Revenue</v>
      </c>
      <c r="I41" s="8" t="str">
        <f aca="false">IF($A41="","",IFERROR(INDEX('Account Map'!$E$6:$E$200,MATCH($A41,'Account Map'!$A$6:$A$200,0))&amp;"",""))</f>
        <v>Without</v>
      </c>
    </row>
    <row r="42" customFormat="false" ht="15" hidden="false" customHeight="false" outlineLevel="0" collapsed="false">
      <c r="A42" s="67" t="n">
        <v>4310</v>
      </c>
      <c r="B42" s="67" t="s">
        <v>384</v>
      </c>
      <c r="C42" s="67"/>
      <c r="D42" s="90"/>
      <c r="E42" s="90" t="n">
        <v>268400</v>
      </c>
      <c r="F42" s="91" t="n">
        <f aca="false">IF($A42="","",N(D42)-N(E42))</f>
        <v>-268400</v>
      </c>
      <c r="G42" s="8" t="str">
        <f aca="false">IF($A42="","",IFERROR(INDEX('Account Map'!$D$6:$D$200,MATCH($A42,'Account Map'!$A$6:$A$200,0)),"UNMAPPED"))</f>
        <v>Special event revenue</v>
      </c>
      <c r="H42" s="8" t="str">
        <f aca="false">IF($A42="","",IFERROR(INDEX('Account Map'!$C$6:$C$200,MATCH($A42,'Account Map'!$A$6:$A$200,0)),"UNMAPPED"))</f>
        <v>Revenue</v>
      </c>
      <c r="I42" s="8" t="str">
        <f aca="false">IF($A42="","",IFERROR(INDEX('Account Map'!$E$6:$E$200,MATCH($A42,'Account Map'!$A$6:$A$200,0))&amp;"",""))</f>
        <v>Without</v>
      </c>
    </row>
    <row r="43" customFormat="false" ht="15" hidden="false" customHeight="false" outlineLevel="0" collapsed="false">
      <c r="A43" s="67" t="n">
        <v>4320</v>
      </c>
      <c r="B43" s="67" t="s">
        <v>385</v>
      </c>
      <c r="C43" s="67"/>
      <c r="D43" s="90" t="n">
        <v>86150</v>
      </c>
      <c r="E43" s="90"/>
      <c r="F43" s="91" t="n">
        <f aca="false">IF($A43="","",N(D43)-N(E43))</f>
        <v>86150</v>
      </c>
      <c r="G43" s="8" t="str">
        <f aca="false">IF($A43="","",IFERROR(INDEX('Account Map'!$D$6:$D$200,MATCH($A43,'Account Map'!$A$6:$A$200,0)),"UNMAPPED"))</f>
        <v>Less cost of direct benefits to donors</v>
      </c>
      <c r="H43" s="8" t="str">
        <f aca="false">IF($A43="","",IFERROR(INDEX('Account Map'!$C$6:$C$200,MATCH($A43,'Account Map'!$A$6:$A$200,0)),"UNMAPPED"))</f>
        <v>Revenue</v>
      </c>
      <c r="I43" s="8" t="str">
        <f aca="false">IF($A43="","",IFERROR(INDEX('Account Map'!$E$6:$E$200,MATCH($A43,'Account Map'!$A$6:$A$200,0))&amp;"",""))</f>
        <v>Without</v>
      </c>
    </row>
    <row r="44" customFormat="false" ht="15" hidden="false" customHeight="false" outlineLevel="0" collapsed="false">
      <c r="A44" s="67" t="n">
        <v>4410</v>
      </c>
      <c r="B44" s="67" t="s">
        <v>386</v>
      </c>
      <c r="C44" s="67"/>
      <c r="D44" s="90"/>
      <c r="E44" s="90" t="n">
        <v>21175.33</v>
      </c>
      <c r="F44" s="91" t="n">
        <f aca="false">IF($A44="","",N(D44)-N(E44))</f>
        <v>-21175.33</v>
      </c>
      <c r="G44" s="8" t="str">
        <f aca="false">IF($A44="","",IFERROR(INDEX('Account Map'!$D$6:$D$200,MATCH($A44,'Account Map'!$A$6:$A$200,0)),"UNMAPPED"))</f>
        <v>Investment return and other income</v>
      </c>
      <c r="H44" s="8" t="str">
        <f aca="false">IF($A44="","",IFERROR(INDEX('Account Map'!$C$6:$C$200,MATCH($A44,'Account Map'!$A$6:$A$200,0)),"UNMAPPED"))</f>
        <v>Revenue</v>
      </c>
      <c r="I44" s="8" t="str">
        <f aca="false">IF($A44="","",IFERROR(INDEX('Account Map'!$E$6:$E$200,MATCH($A44,'Account Map'!$A$6:$A$200,0))&amp;"",""))</f>
        <v>Without</v>
      </c>
    </row>
    <row r="45" customFormat="false" ht="15" hidden="false" customHeight="false" outlineLevel="0" collapsed="false">
      <c r="A45" s="67" t="n">
        <v>4510</v>
      </c>
      <c r="B45" s="67" t="s">
        <v>387</v>
      </c>
      <c r="C45" s="67"/>
      <c r="D45" s="90"/>
      <c r="E45" s="90" t="n">
        <v>8934.3</v>
      </c>
      <c r="F45" s="91" t="n">
        <f aca="false">IF($A45="","",N(D45)-N(E45))</f>
        <v>-8934.3</v>
      </c>
      <c r="G45" s="8" t="str">
        <f aca="false">IF($A45="","",IFERROR(INDEX('Account Map'!$D$6:$D$200,MATCH($A45,'Account Map'!$A$6:$A$200,0)),"UNMAPPED"))</f>
        <v>Investment return and other income</v>
      </c>
      <c r="H45" s="8" t="str">
        <f aca="false">IF($A45="","",IFERROR(INDEX('Account Map'!$C$6:$C$200,MATCH($A45,'Account Map'!$A$6:$A$200,0)),"UNMAPPED"))</f>
        <v>Revenue</v>
      </c>
      <c r="I45" s="8" t="str">
        <f aca="false">IF($A45="","",IFERROR(INDEX('Account Map'!$E$6:$E$200,MATCH($A45,'Account Map'!$A$6:$A$200,0))&amp;"",""))</f>
        <v>Without</v>
      </c>
    </row>
    <row r="46" customFormat="false" ht="15" hidden="false" customHeight="false" outlineLevel="0" collapsed="false">
      <c r="A46" s="67" t="n">
        <v>4610</v>
      </c>
      <c r="B46" s="67" t="s">
        <v>389</v>
      </c>
      <c r="C46" s="67"/>
      <c r="D46" s="90"/>
      <c r="E46" s="90" t="n">
        <v>374800</v>
      </c>
      <c r="F46" s="91" t="n">
        <f aca="false">IF($A46="","",N(D46)-N(E46))</f>
        <v>-374800</v>
      </c>
      <c r="G46" s="8" t="str">
        <f aca="false">IF($A46="","",IFERROR(INDEX('Account Map'!$D$6:$D$200,MATCH($A46,'Account Map'!$A$6:$A$200,0)),"UNMAPPED"))</f>
        <v>Contributions with donor restrictions</v>
      </c>
      <c r="H46" s="8" t="str">
        <f aca="false">IF($A46="","",IFERROR(INDEX('Account Map'!$C$6:$C$200,MATCH($A46,'Account Map'!$A$6:$A$200,0)),"UNMAPPED"))</f>
        <v>Revenue</v>
      </c>
      <c r="I46" s="8" t="str">
        <f aca="false">IF($A46="","",IFERROR(INDEX('Account Map'!$E$6:$E$200,MATCH($A46,'Account Map'!$A$6:$A$200,0))&amp;"",""))</f>
        <v>With</v>
      </c>
    </row>
    <row r="47" customFormat="false" ht="15" hidden="false" customHeight="false" outlineLevel="0" collapsed="false">
      <c r="A47" s="67" t="n">
        <v>4620</v>
      </c>
      <c r="B47" s="67" t="s">
        <v>390</v>
      </c>
      <c r="C47" s="67"/>
      <c r="D47" s="90"/>
      <c r="E47" s="90"/>
      <c r="F47" s="91" t="n">
        <f aca="false">IF($A47="","",N(D47)-N(E47))</f>
        <v>0</v>
      </c>
      <c r="G47" s="8" t="str">
        <f aca="false">IF($A47="","",IFERROR(INDEX('Account Map'!$D$6:$D$200,MATCH($A47,'Account Map'!$A$6:$A$200,0)),"UNMAPPED"))</f>
        <v>Contributions with donor restrictions</v>
      </c>
      <c r="H47" s="8" t="str">
        <f aca="false">IF($A47="","",IFERROR(INDEX('Account Map'!$C$6:$C$200,MATCH($A47,'Account Map'!$A$6:$A$200,0)),"UNMAPPED"))</f>
        <v>Revenue</v>
      </c>
      <c r="I47" s="8" t="str">
        <f aca="false">IF($A47="","",IFERROR(INDEX('Account Map'!$E$6:$E$200,MATCH($A47,'Account Map'!$A$6:$A$200,0))&amp;"",""))</f>
        <v>With</v>
      </c>
    </row>
    <row r="48" customFormat="false" ht="15" hidden="false" customHeight="false" outlineLevel="0" collapsed="false">
      <c r="A48" s="67" t="n">
        <v>4630</v>
      </c>
      <c r="B48" s="67" t="s">
        <v>391</v>
      </c>
      <c r="C48" s="67"/>
      <c r="D48" s="90"/>
      <c r="E48" s="90" t="n">
        <v>19051.35</v>
      </c>
      <c r="F48" s="91" t="n">
        <f aca="false">IF($A48="","",N(D48)-N(E48))</f>
        <v>-19051.35</v>
      </c>
      <c r="G48" s="8" t="str">
        <f aca="false">IF($A48="","",IFERROR(INDEX('Account Map'!$D$6:$D$200,MATCH($A48,'Account Map'!$A$6:$A$200,0)),"UNMAPPED"))</f>
        <v>Endowment investment return</v>
      </c>
      <c r="H48" s="8" t="str">
        <f aca="false">IF($A48="","",IFERROR(INDEX('Account Map'!$C$6:$C$200,MATCH($A48,'Account Map'!$A$6:$A$200,0)),"UNMAPPED"))</f>
        <v>Revenue</v>
      </c>
      <c r="I48" s="8" t="str">
        <f aca="false">IF($A48="","",IFERROR(INDEX('Account Map'!$E$6:$E$200,MATCH($A48,'Account Map'!$A$6:$A$200,0))&amp;"",""))</f>
        <v>With</v>
      </c>
    </row>
    <row r="49" customFormat="false" ht="15" hidden="false" customHeight="false" outlineLevel="0" collapsed="false">
      <c r="A49" s="67" t="n">
        <v>4900</v>
      </c>
      <c r="B49" s="67" t="s">
        <v>388</v>
      </c>
      <c r="C49" s="67"/>
      <c r="D49" s="90"/>
      <c r="E49" s="90" t="n">
        <v>291750</v>
      </c>
      <c r="F49" s="91" t="n">
        <f aca="false">IF($A49="","",N(D49)-N(E49))</f>
        <v>-291750</v>
      </c>
      <c r="G49" s="8" t="str">
        <f aca="false">IF($A49="","",IFERROR(INDEX('Account Map'!$D$6:$D$200,MATCH($A49,'Account Map'!$A$6:$A$200,0)),"UNMAPPED"))</f>
        <v>Net assets released from restrictions</v>
      </c>
      <c r="H49" s="8" t="str">
        <f aca="false">IF($A49="","",IFERROR(INDEX('Account Map'!$C$6:$C$200,MATCH($A49,'Account Map'!$A$6:$A$200,0)),"UNMAPPED"))</f>
        <v>Revenue</v>
      </c>
      <c r="I49" s="8" t="str">
        <f aca="false">IF($A49="","",IFERROR(INDEX('Account Map'!$E$6:$E$200,MATCH($A49,'Account Map'!$A$6:$A$200,0))&amp;"",""))</f>
        <v>Without</v>
      </c>
    </row>
    <row r="50" customFormat="false" ht="15" hidden="false" customHeight="false" outlineLevel="0" collapsed="false">
      <c r="A50" s="67" t="n">
        <v>4910</v>
      </c>
      <c r="B50" s="67" t="s">
        <v>392</v>
      </c>
      <c r="C50" s="67"/>
      <c r="D50" s="90" t="n">
        <v>291750</v>
      </c>
      <c r="E50" s="90"/>
      <c r="F50" s="91" t="n">
        <f aca="false">IF($A50="","",N(D50)-N(E50))</f>
        <v>291750</v>
      </c>
      <c r="G50" s="8" t="str">
        <f aca="false">IF($A50="","",IFERROR(INDEX('Account Map'!$D$6:$D$200,MATCH($A50,'Account Map'!$A$6:$A$200,0)),"UNMAPPED"))</f>
        <v>Released from restrictions</v>
      </c>
      <c r="H50" s="8" t="str">
        <f aca="false">IF($A50="","",IFERROR(INDEX('Account Map'!$C$6:$C$200,MATCH($A50,'Account Map'!$A$6:$A$200,0)),"UNMAPPED"))</f>
        <v>Revenue</v>
      </c>
      <c r="I50" s="8" t="str">
        <f aca="false">IF($A50="","",IFERROR(INDEX('Account Map'!$E$6:$E$200,MATCH($A50,'Account Map'!$A$6:$A$200,0))&amp;"",""))</f>
        <v>With</v>
      </c>
    </row>
    <row r="51" customFormat="false" ht="15" hidden="false" customHeight="false" outlineLevel="0" collapsed="false">
      <c r="A51" s="67" t="n">
        <v>5010</v>
      </c>
      <c r="B51" s="67" t="s">
        <v>393</v>
      </c>
      <c r="C51" s="67" t="s">
        <v>139</v>
      </c>
      <c r="D51" s="90" t="n">
        <v>575178.13</v>
      </c>
      <c r="E51" s="90"/>
      <c r="F51" s="91" t="n">
        <f aca="false">IF($A51="","",N(D51)-N(E51))</f>
        <v>575178.13</v>
      </c>
      <c r="G51" s="8" t="str">
        <f aca="false">IF($A51="","",IFERROR(INDEX('Account Map'!$D$6:$D$200,MATCH($A51,'Account Map'!$A$6:$A$200,0)),"UNMAPPED"))</f>
        <v>Salaries and wages</v>
      </c>
      <c r="H51" s="8" t="str">
        <f aca="false">IF($A51="","",IFERROR(INDEX('Account Map'!$C$6:$C$200,MATCH($A51,'Account Map'!$A$6:$A$200,0)),"UNMAPPED"))</f>
        <v>Expense</v>
      </c>
      <c r="I51" s="8" t="str">
        <f aca="false">IF($A51="","",IFERROR(INDEX('Account Map'!$E$6:$E$200,MATCH($A51,'Account Map'!$A$6:$A$200,0))&amp;"",""))</f>
        <v>Without</v>
      </c>
    </row>
    <row r="52" customFormat="false" ht="15" hidden="false" customHeight="false" outlineLevel="0" collapsed="false">
      <c r="A52" s="67" t="n">
        <v>5010</v>
      </c>
      <c r="B52" s="67" t="s">
        <v>393</v>
      </c>
      <c r="C52" s="67" t="s">
        <v>140</v>
      </c>
      <c r="D52" s="90" t="n">
        <v>399429.25</v>
      </c>
      <c r="E52" s="90"/>
      <c r="F52" s="91" t="n">
        <f aca="false">IF($A52="","",N(D52)-N(E52))</f>
        <v>399429.25</v>
      </c>
      <c r="G52" s="8" t="str">
        <f aca="false">IF($A52="","",IFERROR(INDEX('Account Map'!$D$6:$D$200,MATCH($A52,'Account Map'!$A$6:$A$200,0)),"UNMAPPED"))</f>
        <v>Salaries and wages</v>
      </c>
      <c r="H52" s="8" t="str">
        <f aca="false">IF($A52="","",IFERROR(INDEX('Account Map'!$C$6:$C$200,MATCH($A52,'Account Map'!$A$6:$A$200,0)),"UNMAPPED"))</f>
        <v>Expense</v>
      </c>
      <c r="I52" s="8" t="str">
        <f aca="false">IF($A52="","",IFERROR(INDEX('Account Map'!$E$6:$E$200,MATCH($A52,'Account Map'!$A$6:$A$200,0))&amp;"",""))</f>
        <v>Without</v>
      </c>
    </row>
    <row r="53" customFormat="false" ht="15" hidden="false" customHeight="false" outlineLevel="0" collapsed="false">
      <c r="A53" s="67" t="n">
        <v>5010</v>
      </c>
      <c r="B53" s="67" t="s">
        <v>393</v>
      </c>
      <c r="C53" s="67" t="s">
        <v>141</v>
      </c>
      <c r="D53" s="90" t="n">
        <v>335520.57</v>
      </c>
      <c r="E53" s="90"/>
      <c r="F53" s="91" t="n">
        <f aca="false">IF($A53="","",N(D53)-N(E53))</f>
        <v>335520.57</v>
      </c>
      <c r="G53" s="8" t="str">
        <f aca="false">IF($A53="","",IFERROR(INDEX('Account Map'!$D$6:$D$200,MATCH($A53,'Account Map'!$A$6:$A$200,0)),"UNMAPPED"))</f>
        <v>Salaries and wages</v>
      </c>
      <c r="H53" s="8" t="str">
        <f aca="false">IF($A53="","",IFERROR(INDEX('Account Map'!$C$6:$C$200,MATCH($A53,'Account Map'!$A$6:$A$200,0)),"UNMAPPED"))</f>
        <v>Expense</v>
      </c>
      <c r="I53" s="8" t="str">
        <f aca="false">IF($A53="","",IFERROR(INDEX('Account Map'!$E$6:$E$200,MATCH($A53,'Account Map'!$A$6:$A$200,0))&amp;"",""))</f>
        <v>Without</v>
      </c>
    </row>
    <row r="54" customFormat="false" ht="15" hidden="false" customHeight="false" outlineLevel="0" collapsed="false">
      <c r="A54" s="67" t="n">
        <v>5010</v>
      </c>
      <c r="B54" s="67" t="s">
        <v>393</v>
      </c>
      <c r="C54" s="67" t="s">
        <v>143</v>
      </c>
      <c r="D54" s="90" t="n">
        <v>191726.04</v>
      </c>
      <c r="E54" s="90"/>
      <c r="F54" s="91" t="n">
        <f aca="false">IF($A54="","",N(D54)-N(E54))</f>
        <v>191726.04</v>
      </c>
      <c r="G54" s="8" t="str">
        <f aca="false">IF($A54="","",IFERROR(INDEX('Account Map'!$D$6:$D$200,MATCH($A54,'Account Map'!$A$6:$A$200,0)),"UNMAPPED"))</f>
        <v>Salaries and wages</v>
      </c>
      <c r="H54" s="8" t="str">
        <f aca="false">IF($A54="","",IFERROR(INDEX('Account Map'!$C$6:$C$200,MATCH($A54,'Account Map'!$A$6:$A$200,0)),"UNMAPPED"))</f>
        <v>Expense</v>
      </c>
      <c r="I54" s="8" t="str">
        <f aca="false">IF($A54="","",IFERROR(INDEX('Account Map'!$E$6:$E$200,MATCH($A54,'Account Map'!$A$6:$A$200,0))&amp;"",""))</f>
        <v>Without</v>
      </c>
    </row>
    <row r="55" customFormat="false" ht="15" hidden="false" customHeight="false" outlineLevel="0" collapsed="false">
      <c r="A55" s="67" t="n">
        <v>5010</v>
      </c>
      <c r="B55" s="67" t="s">
        <v>393</v>
      </c>
      <c r="C55" s="67" t="s">
        <v>144</v>
      </c>
      <c r="D55" s="90" t="n">
        <v>95863.02</v>
      </c>
      <c r="E55" s="90"/>
      <c r="F55" s="91" t="n">
        <f aca="false">IF($A55="","",N(D55)-N(E55))</f>
        <v>95863.02</v>
      </c>
      <c r="G55" s="8" t="str">
        <f aca="false">IF($A55="","",IFERROR(INDEX('Account Map'!$D$6:$D$200,MATCH($A55,'Account Map'!$A$6:$A$200,0)),"UNMAPPED"))</f>
        <v>Salaries and wages</v>
      </c>
      <c r="H55" s="8" t="str">
        <f aca="false">IF($A55="","",IFERROR(INDEX('Account Map'!$C$6:$C$200,MATCH($A55,'Account Map'!$A$6:$A$200,0)),"UNMAPPED"))</f>
        <v>Expense</v>
      </c>
      <c r="I55" s="8" t="str">
        <f aca="false">IF($A55="","",IFERROR(INDEX('Account Map'!$E$6:$E$200,MATCH($A55,'Account Map'!$A$6:$A$200,0))&amp;"",""))</f>
        <v>Without</v>
      </c>
    </row>
    <row r="56" customFormat="false" ht="15" hidden="false" customHeight="false" outlineLevel="0" collapsed="false">
      <c r="A56" s="67" t="n">
        <v>5020</v>
      </c>
      <c r="B56" s="67" t="s">
        <v>395</v>
      </c>
      <c r="C56" s="67" t="s">
        <v>139</v>
      </c>
      <c r="D56" s="90" t="n">
        <v>45509.27</v>
      </c>
      <c r="E56" s="90"/>
      <c r="F56" s="91" t="n">
        <f aca="false">IF($A56="","",N(D56)-N(E56))</f>
        <v>45509.27</v>
      </c>
      <c r="G56" s="8" t="str">
        <f aca="false">IF($A56="","",IFERROR(INDEX('Account Map'!$D$6:$D$200,MATCH($A56,'Account Map'!$A$6:$A$200,0)),"UNMAPPED"))</f>
        <v>Payroll taxes and benefits</v>
      </c>
      <c r="H56" s="8" t="str">
        <f aca="false">IF($A56="","",IFERROR(INDEX('Account Map'!$C$6:$C$200,MATCH($A56,'Account Map'!$A$6:$A$200,0)),"UNMAPPED"))</f>
        <v>Expense</v>
      </c>
      <c r="I56" s="8" t="str">
        <f aca="false">IF($A56="","",IFERROR(INDEX('Account Map'!$E$6:$E$200,MATCH($A56,'Account Map'!$A$6:$A$200,0))&amp;"",""))</f>
        <v>Without</v>
      </c>
    </row>
    <row r="57" customFormat="false" ht="15" hidden="false" customHeight="false" outlineLevel="0" collapsed="false">
      <c r="A57" s="67" t="n">
        <v>5020</v>
      </c>
      <c r="B57" s="67" t="s">
        <v>395</v>
      </c>
      <c r="C57" s="67" t="s">
        <v>140</v>
      </c>
      <c r="D57" s="90" t="n">
        <v>31603.66</v>
      </c>
      <c r="E57" s="90"/>
      <c r="F57" s="91" t="n">
        <f aca="false">IF($A57="","",N(D57)-N(E57))</f>
        <v>31603.66</v>
      </c>
      <c r="G57" s="8" t="str">
        <f aca="false">IF($A57="","",IFERROR(INDEX('Account Map'!$D$6:$D$200,MATCH($A57,'Account Map'!$A$6:$A$200,0)),"UNMAPPED"))</f>
        <v>Payroll taxes and benefits</v>
      </c>
      <c r="H57" s="8" t="str">
        <f aca="false">IF($A57="","",IFERROR(INDEX('Account Map'!$C$6:$C$200,MATCH($A57,'Account Map'!$A$6:$A$200,0)),"UNMAPPED"))</f>
        <v>Expense</v>
      </c>
      <c r="I57" s="8" t="str">
        <f aca="false">IF($A57="","",IFERROR(INDEX('Account Map'!$E$6:$E$200,MATCH($A57,'Account Map'!$A$6:$A$200,0))&amp;"",""))</f>
        <v>Without</v>
      </c>
    </row>
    <row r="58" customFormat="false" ht="15" hidden="false" customHeight="false" outlineLevel="0" collapsed="false">
      <c r="A58" s="67" t="n">
        <v>5020</v>
      </c>
      <c r="B58" s="67" t="s">
        <v>395</v>
      </c>
      <c r="C58" s="67" t="s">
        <v>141</v>
      </c>
      <c r="D58" s="90" t="n">
        <v>26547.08</v>
      </c>
      <c r="E58" s="90"/>
      <c r="F58" s="91" t="n">
        <f aca="false">IF($A58="","",N(D58)-N(E58))</f>
        <v>26547.08</v>
      </c>
      <c r="G58" s="8" t="str">
        <f aca="false">IF($A58="","",IFERROR(INDEX('Account Map'!$D$6:$D$200,MATCH($A58,'Account Map'!$A$6:$A$200,0)),"UNMAPPED"))</f>
        <v>Payroll taxes and benefits</v>
      </c>
      <c r="H58" s="8" t="str">
        <f aca="false">IF($A58="","",IFERROR(INDEX('Account Map'!$C$6:$C$200,MATCH($A58,'Account Map'!$A$6:$A$200,0)),"UNMAPPED"))</f>
        <v>Expense</v>
      </c>
      <c r="I58" s="8" t="str">
        <f aca="false">IF($A58="","",IFERROR(INDEX('Account Map'!$E$6:$E$200,MATCH($A58,'Account Map'!$A$6:$A$200,0))&amp;"",""))</f>
        <v>Without</v>
      </c>
    </row>
    <row r="59" customFormat="false" ht="15" hidden="false" customHeight="false" outlineLevel="0" collapsed="false">
      <c r="A59" s="67" t="n">
        <v>5020</v>
      </c>
      <c r="B59" s="67" t="s">
        <v>395</v>
      </c>
      <c r="C59" s="67" t="s">
        <v>143</v>
      </c>
      <c r="D59" s="90" t="n">
        <v>15169.76</v>
      </c>
      <c r="E59" s="90"/>
      <c r="F59" s="91" t="n">
        <f aca="false">IF($A59="","",N(D59)-N(E59))</f>
        <v>15169.76</v>
      </c>
      <c r="G59" s="8" t="str">
        <f aca="false">IF($A59="","",IFERROR(INDEX('Account Map'!$D$6:$D$200,MATCH($A59,'Account Map'!$A$6:$A$200,0)),"UNMAPPED"))</f>
        <v>Payroll taxes and benefits</v>
      </c>
      <c r="H59" s="8" t="str">
        <f aca="false">IF($A59="","",IFERROR(INDEX('Account Map'!$C$6:$C$200,MATCH($A59,'Account Map'!$A$6:$A$200,0)),"UNMAPPED"))</f>
        <v>Expense</v>
      </c>
      <c r="I59" s="8" t="str">
        <f aca="false">IF($A59="","",IFERROR(INDEX('Account Map'!$E$6:$E$200,MATCH($A59,'Account Map'!$A$6:$A$200,0))&amp;"",""))</f>
        <v>Without</v>
      </c>
    </row>
    <row r="60" customFormat="false" ht="15" hidden="false" customHeight="false" outlineLevel="0" collapsed="false">
      <c r="A60" s="67" t="n">
        <v>5020</v>
      </c>
      <c r="B60" s="67" t="s">
        <v>395</v>
      </c>
      <c r="C60" s="67" t="s">
        <v>144</v>
      </c>
      <c r="D60" s="90" t="n">
        <v>7584.88</v>
      </c>
      <c r="E60" s="90"/>
      <c r="F60" s="91" t="n">
        <f aca="false">IF($A60="","",N(D60)-N(E60))</f>
        <v>7584.88</v>
      </c>
      <c r="G60" s="8" t="str">
        <f aca="false">IF($A60="","",IFERROR(INDEX('Account Map'!$D$6:$D$200,MATCH($A60,'Account Map'!$A$6:$A$200,0)),"UNMAPPED"))</f>
        <v>Payroll taxes and benefits</v>
      </c>
      <c r="H60" s="8" t="str">
        <f aca="false">IF($A60="","",IFERROR(INDEX('Account Map'!$C$6:$C$200,MATCH($A60,'Account Map'!$A$6:$A$200,0)),"UNMAPPED"))</f>
        <v>Expense</v>
      </c>
      <c r="I60" s="8" t="str">
        <f aca="false">IF($A60="","",IFERROR(INDEX('Account Map'!$E$6:$E$200,MATCH($A60,'Account Map'!$A$6:$A$200,0))&amp;"",""))</f>
        <v>Without</v>
      </c>
    </row>
    <row r="61" customFormat="false" ht="15" hidden="false" customHeight="false" outlineLevel="0" collapsed="false">
      <c r="A61" s="67" t="n">
        <v>5030</v>
      </c>
      <c r="B61" s="67" t="s">
        <v>396</v>
      </c>
      <c r="C61" s="67" t="s">
        <v>139</v>
      </c>
      <c r="D61" s="90" t="n">
        <v>99571.57</v>
      </c>
      <c r="E61" s="90"/>
      <c r="F61" s="91" t="n">
        <f aca="false">IF($A61="","",N(D61)-N(E61))</f>
        <v>99571.57</v>
      </c>
      <c r="G61" s="8" t="str">
        <f aca="false">IF($A61="","",IFERROR(INDEX('Account Map'!$D$6:$D$200,MATCH($A61,'Account Map'!$A$6:$A$200,0)),"UNMAPPED"))</f>
        <v>Payroll taxes and benefits</v>
      </c>
      <c r="H61" s="8" t="str">
        <f aca="false">IF($A61="","",IFERROR(INDEX('Account Map'!$C$6:$C$200,MATCH($A61,'Account Map'!$A$6:$A$200,0)),"UNMAPPED"))</f>
        <v>Expense</v>
      </c>
      <c r="I61" s="8" t="str">
        <f aca="false">IF($A61="","",IFERROR(INDEX('Account Map'!$E$6:$E$200,MATCH($A61,'Account Map'!$A$6:$A$200,0))&amp;"",""))</f>
        <v>Without</v>
      </c>
    </row>
    <row r="62" customFormat="false" ht="15" hidden="false" customHeight="false" outlineLevel="0" collapsed="false">
      <c r="A62" s="67" t="n">
        <v>5030</v>
      </c>
      <c r="B62" s="67" t="s">
        <v>396</v>
      </c>
      <c r="C62" s="67" t="s">
        <v>140</v>
      </c>
      <c r="D62" s="90" t="n">
        <v>69146.93</v>
      </c>
      <c r="E62" s="90"/>
      <c r="F62" s="91" t="n">
        <f aca="false">IF($A62="","",N(D62)-N(E62))</f>
        <v>69146.93</v>
      </c>
      <c r="G62" s="8" t="str">
        <f aca="false">IF($A62="","",IFERROR(INDEX('Account Map'!$D$6:$D$200,MATCH($A62,'Account Map'!$A$6:$A$200,0)),"UNMAPPED"))</f>
        <v>Payroll taxes and benefits</v>
      </c>
      <c r="H62" s="8" t="str">
        <f aca="false">IF($A62="","",IFERROR(INDEX('Account Map'!$C$6:$C$200,MATCH($A62,'Account Map'!$A$6:$A$200,0)),"UNMAPPED"))</f>
        <v>Expense</v>
      </c>
      <c r="I62" s="8" t="str">
        <f aca="false">IF($A62="","",IFERROR(INDEX('Account Map'!$E$6:$E$200,MATCH($A62,'Account Map'!$A$6:$A$200,0))&amp;"",""))</f>
        <v>Without</v>
      </c>
    </row>
    <row r="63" customFormat="false" ht="15" hidden="false" customHeight="false" outlineLevel="0" collapsed="false">
      <c r="A63" s="67" t="n">
        <v>5030</v>
      </c>
      <c r="B63" s="67" t="s">
        <v>396</v>
      </c>
      <c r="C63" s="67" t="s">
        <v>141</v>
      </c>
      <c r="D63" s="90" t="n">
        <v>58083.42</v>
      </c>
      <c r="E63" s="90"/>
      <c r="F63" s="91" t="n">
        <f aca="false">IF($A63="","",N(D63)-N(E63))</f>
        <v>58083.42</v>
      </c>
      <c r="G63" s="8" t="str">
        <f aca="false">IF($A63="","",IFERROR(INDEX('Account Map'!$D$6:$D$200,MATCH($A63,'Account Map'!$A$6:$A$200,0)),"UNMAPPED"))</f>
        <v>Payroll taxes and benefits</v>
      </c>
      <c r="H63" s="8" t="str">
        <f aca="false">IF($A63="","",IFERROR(INDEX('Account Map'!$C$6:$C$200,MATCH($A63,'Account Map'!$A$6:$A$200,0)),"UNMAPPED"))</f>
        <v>Expense</v>
      </c>
      <c r="I63" s="8" t="str">
        <f aca="false">IF($A63="","",IFERROR(INDEX('Account Map'!$E$6:$E$200,MATCH($A63,'Account Map'!$A$6:$A$200,0))&amp;"",""))</f>
        <v>Without</v>
      </c>
    </row>
    <row r="64" customFormat="false" ht="15" hidden="false" customHeight="false" outlineLevel="0" collapsed="false">
      <c r="A64" s="67" t="n">
        <v>5030</v>
      </c>
      <c r="B64" s="67" t="s">
        <v>396</v>
      </c>
      <c r="C64" s="67" t="s">
        <v>143</v>
      </c>
      <c r="D64" s="90" t="n">
        <v>33190.52</v>
      </c>
      <c r="E64" s="90"/>
      <c r="F64" s="91" t="n">
        <f aca="false">IF($A64="","",N(D64)-N(E64))</f>
        <v>33190.52</v>
      </c>
      <c r="G64" s="8" t="str">
        <f aca="false">IF($A64="","",IFERROR(INDEX('Account Map'!$D$6:$D$200,MATCH($A64,'Account Map'!$A$6:$A$200,0)),"UNMAPPED"))</f>
        <v>Payroll taxes and benefits</v>
      </c>
      <c r="H64" s="8" t="str">
        <f aca="false">IF($A64="","",IFERROR(INDEX('Account Map'!$C$6:$C$200,MATCH($A64,'Account Map'!$A$6:$A$200,0)),"UNMAPPED"))</f>
        <v>Expense</v>
      </c>
      <c r="I64" s="8" t="str">
        <f aca="false">IF($A64="","",IFERROR(INDEX('Account Map'!$E$6:$E$200,MATCH($A64,'Account Map'!$A$6:$A$200,0))&amp;"",""))</f>
        <v>Without</v>
      </c>
    </row>
    <row r="65" customFormat="false" ht="15" hidden="false" customHeight="false" outlineLevel="0" collapsed="false">
      <c r="A65" s="67" t="n">
        <v>5030</v>
      </c>
      <c r="B65" s="67" t="s">
        <v>396</v>
      </c>
      <c r="C65" s="67" t="s">
        <v>144</v>
      </c>
      <c r="D65" s="90" t="n">
        <v>16595.26</v>
      </c>
      <c r="E65" s="90"/>
      <c r="F65" s="91" t="n">
        <f aca="false">IF($A65="","",N(D65)-N(E65))</f>
        <v>16595.26</v>
      </c>
      <c r="G65" s="8" t="str">
        <f aca="false">IF($A65="","",IFERROR(INDEX('Account Map'!$D$6:$D$200,MATCH($A65,'Account Map'!$A$6:$A$200,0)),"UNMAPPED"))</f>
        <v>Payroll taxes and benefits</v>
      </c>
      <c r="H65" s="8" t="str">
        <f aca="false">IF($A65="","",IFERROR(INDEX('Account Map'!$C$6:$C$200,MATCH($A65,'Account Map'!$A$6:$A$200,0)),"UNMAPPED"))</f>
        <v>Expense</v>
      </c>
      <c r="I65" s="8" t="str">
        <f aca="false">IF($A65="","",IFERROR(INDEX('Account Map'!$E$6:$E$200,MATCH($A65,'Account Map'!$A$6:$A$200,0))&amp;"",""))</f>
        <v>Without</v>
      </c>
    </row>
    <row r="66" customFormat="false" ht="15" hidden="false" customHeight="false" outlineLevel="0" collapsed="false">
      <c r="A66" s="67" t="n">
        <v>5110</v>
      </c>
      <c r="B66" s="67" t="s">
        <v>397</v>
      </c>
      <c r="C66" s="67" t="s">
        <v>143</v>
      </c>
      <c r="D66" s="90" t="n">
        <v>35588.04</v>
      </c>
      <c r="E66" s="90"/>
      <c r="F66" s="91" t="n">
        <f aca="false">IF($A66="","",N(D66)-N(E66))</f>
        <v>35588.04</v>
      </c>
      <c r="G66" s="8" t="str">
        <f aca="false">IF($A66="","",IFERROR(INDEX('Account Map'!$D$6:$D$200,MATCH($A66,'Account Map'!$A$6:$A$200,0)),"UNMAPPED"))</f>
        <v>Professional and contract services</v>
      </c>
      <c r="H66" s="8" t="str">
        <f aca="false">IF($A66="","",IFERROR(INDEX('Account Map'!$C$6:$C$200,MATCH($A66,'Account Map'!$A$6:$A$200,0)),"UNMAPPED"))</f>
        <v>Expense</v>
      </c>
      <c r="I66" s="8" t="str">
        <f aca="false">IF($A66="","",IFERROR(INDEX('Account Map'!$E$6:$E$200,MATCH($A66,'Account Map'!$A$6:$A$200,0))&amp;"",""))</f>
        <v>Without</v>
      </c>
    </row>
    <row r="67" customFormat="false" ht="15" hidden="false" customHeight="false" outlineLevel="0" collapsed="false">
      <c r="A67" s="67" t="n">
        <v>5120</v>
      </c>
      <c r="B67" s="67" t="s">
        <v>398</v>
      </c>
      <c r="C67" s="67" t="s">
        <v>139</v>
      </c>
      <c r="D67" s="90" t="n">
        <v>13799.39</v>
      </c>
      <c r="E67" s="90"/>
      <c r="F67" s="91" t="n">
        <f aca="false">IF($A67="","",N(D67)-N(E67))</f>
        <v>13799.39</v>
      </c>
      <c r="G67" s="8" t="str">
        <f aca="false">IF($A67="","",IFERROR(INDEX('Account Map'!$D$6:$D$200,MATCH($A67,'Account Map'!$A$6:$A$200,0)),"UNMAPPED"))</f>
        <v>Professional and contract services</v>
      </c>
      <c r="H67" s="8" t="str">
        <f aca="false">IF($A67="","",IFERROR(INDEX('Account Map'!$C$6:$C$200,MATCH($A67,'Account Map'!$A$6:$A$200,0)),"UNMAPPED"))</f>
        <v>Expense</v>
      </c>
      <c r="I67" s="8" t="str">
        <f aca="false">IF($A67="","",IFERROR(INDEX('Account Map'!$E$6:$E$200,MATCH($A67,'Account Map'!$A$6:$A$200,0))&amp;"",""))</f>
        <v>Without</v>
      </c>
    </row>
    <row r="68" customFormat="false" ht="15" hidden="false" customHeight="false" outlineLevel="0" collapsed="false">
      <c r="A68" s="67" t="n">
        <v>5120</v>
      </c>
      <c r="B68" s="67" t="s">
        <v>398</v>
      </c>
      <c r="C68" s="67" t="s">
        <v>140</v>
      </c>
      <c r="D68" s="90" t="n">
        <v>27598.77</v>
      </c>
      <c r="E68" s="90"/>
      <c r="F68" s="91" t="n">
        <f aca="false">IF($A68="","",N(D68)-N(E68))</f>
        <v>27598.77</v>
      </c>
      <c r="G68" s="8" t="str">
        <f aca="false">IF($A68="","",IFERROR(INDEX('Account Map'!$D$6:$D$200,MATCH($A68,'Account Map'!$A$6:$A$200,0)),"UNMAPPED"))</f>
        <v>Professional and contract services</v>
      </c>
      <c r="H68" s="8" t="str">
        <f aca="false">IF($A68="","",IFERROR(INDEX('Account Map'!$C$6:$C$200,MATCH($A68,'Account Map'!$A$6:$A$200,0)),"UNMAPPED"))</f>
        <v>Expense</v>
      </c>
      <c r="I68" s="8" t="str">
        <f aca="false">IF($A68="","",IFERROR(INDEX('Account Map'!$E$6:$E$200,MATCH($A68,'Account Map'!$A$6:$A$200,0))&amp;"",""))</f>
        <v>Without</v>
      </c>
    </row>
    <row r="69" customFormat="false" ht="15" hidden="false" customHeight="false" outlineLevel="0" collapsed="false">
      <c r="A69" s="67" t="n">
        <v>5120</v>
      </c>
      <c r="B69" s="67" t="s">
        <v>398</v>
      </c>
      <c r="C69" s="67" t="s">
        <v>143</v>
      </c>
      <c r="D69" s="90" t="n">
        <v>36798.36</v>
      </c>
      <c r="E69" s="90"/>
      <c r="F69" s="91" t="n">
        <f aca="false">IF($A69="","",N(D69)-N(E69))</f>
        <v>36798.36</v>
      </c>
      <c r="G69" s="8" t="str">
        <f aca="false">IF($A69="","",IFERROR(INDEX('Account Map'!$D$6:$D$200,MATCH($A69,'Account Map'!$A$6:$A$200,0)),"UNMAPPED"))</f>
        <v>Professional and contract services</v>
      </c>
      <c r="H69" s="8" t="str">
        <f aca="false">IF($A69="","",IFERROR(INDEX('Account Map'!$C$6:$C$200,MATCH($A69,'Account Map'!$A$6:$A$200,0)),"UNMAPPED"))</f>
        <v>Expense</v>
      </c>
      <c r="I69" s="8" t="str">
        <f aca="false">IF($A69="","",IFERROR(INDEX('Account Map'!$E$6:$E$200,MATCH($A69,'Account Map'!$A$6:$A$200,0))&amp;"",""))</f>
        <v>Without</v>
      </c>
    </row>
    <row r="70" customFormat="false" ht="15" hidden="false" customHeight="false" outlineLevel="0" collapsed="false">
      <c r="A70" s="67" t="n">
        <v>5120</v>
      </c>
      <c r="B70" s="67" t="s">
        <v>398</v>
      </c>
      <c r="C70" s="67" t="s">
        <v>144</v>
      </c>
      <c r="D70" s="90" t="n">
        <v>13799.39</v>
      </c>
      <c r="E70" s="90"/>
      <c r="F70" s="91" t="n">
        <f aca="false">IF($A70="","",N(D70)-N(E70))</f>
        <v>13799.39</v>
      </c>
      <c r="G70" s="8" t="str">
        <f aca="false">IF($A70="","",IFERROR(INDEX('Account Map'!$D$6:$D$200,MATCH($A70,'Account Map'!$A$6:$A$200,0)),"UNMAPPED"))</f>
        <v>Professional and contract services</v>
      </c>
      <c r="H70" s="8" t="str">
        <f aca="false">IF($A70="","",IFERROR(INDEX('Account Map'!$C$6:$C$200,MATCH($A70,'Account Map'!$A$6:$A$200,0)),"UNMAPPED"))</f>
        <v>Expense</v>
      </c>
      <c r="I70" s="8" t="str">
        <f aca="false">IF($A70="","",IFERROR(INDEX('Account Map'!$E$6:$E$200,MATCH($A70,'Account Map'!$A$6:$A$200,0))&amp;"",""))</f>
        <v>Without</v>
      </c>
    </row>
    <row r="71" customFormat="false" ht="15" hidden="false" customHeight="false" outlineLevel="0" collapsed="false">
      <c r="A71" s="67" t="n">
        <v>5210</v>
      </c>
      <c r="B71" s="67" t="s">
        <v>102</v>
      </c>
      <c r="C71" s="67" t="s">
        <v>434</v>
      </c>
      <c r="D71" s="90" t="n">
        <v>125879.13</v>
      </c>
      <c r="E71" s="90"/>
      <c r="F71" s="91" t="n">
        <f aca="false">IF($A71="","",N(D71)-N(E71))</f>
        <v>125879.13</v>
      </c>
      <c r="G71" s="8" t="str">
        <f aca="false">IF($A71="","",IFERROR(INDEX('Account Map'!$D$6:$D$200,MATCH($A71,'Account Map'!$A$6:$A$200,0)),"UNMAPPED"))</f>
        <v>Occupancy</v>
      </c>
      <c r="H71" s="8" t="str">
        <f aca="false">IF($A71="","",IFERROR(INDEX('Account Map'!$C$6:$C$200,MATCH($A71,'Account Map'!$A$6:$A$200,0)),"UNMAPPED"))</f>
        <v>Expense</v>
      </c>
      <c r="I71" s="8" t="str">
        <f aca="false">IF($A71="","",IFERROR(INDEX('Account Map'!$E$6:$E$200,MATCH($A71,'Account Map'!$A$6:$A$200,0))&amp;"",""))</f>
        <v>Without</v>
      </c>
    </row>
    <row r="72" customFormat="false" ht="15" hidden="false" customHeight="false" outlineLevel="0" collapsed="false">
      <c r="A72" s="67" t="n">
        <v>5310</v>
      </c>
      <c r="B72" s="67" t="s">
        <v>399</v>
      </c>
      <c r="C72" s="67" t="s">
        <v>139</v>
      </c>
      <c r="D72" s="90" t="n">
        <v>407462.46</v>
      </c>
      <c r="E72" s="90"/>
      <c r="F72" s="91" t="n">
        <f aca="false">IF($A72="","",N(D72)-N(E72))</f>
        <v>407462.46</v>
      </c>
      <c r="G72" s="8" t="str">
        <f aca="false">IF($A72="","",IFERROR(INDEX('Account Map'!$D$6:$D$200,MATCH($A72,'Account Map'!$A$6:$A$200,0)),"UNMAPPED"))</f>
        <v>Direct client assistance</v>
      </c>
      <c r="H72" s="8" t="str">
        <f aca="false">IF($A72="","",IFERROR(INDEX('Account Map'!$C$6:$C$200,MATCH($A72,'Account Map'!$A$6:$A$200,0)),"UNMAPPED"))</f>
        <v>Expense</v>
      </c>
      <c r="I72" s="8" t="str">
        <f aca="false">IF($A72="","",IFERROR(INDEX('Account Map'!$E$6:$E$200,MATCH($A72,'Account Map'!$A$6:$A$200,0))&amp;"",""))</f>
        <v>Without</v>
      </c>
    </row>
    <row r="73" customFormat="false" ht="15" hidden="false" customHeight="false" outlineLevel="0" collapsed="false">
      <c r="A73" s="67" t="n">
        <v>5310</v>
      </c>
      <c r="B73" s="67" t="s">
        <v>399</v>
      </c>
      <c r="C73" s="67" t="s">
        <v>140</v>
      </c>
      <c r="D73" s="90" t="n">
        <v>35431.52</v>
      </c>
      <c r="E73" s="90"/>
      <c r="F73" s="91" t="n">
        <f aca="false">IF($A73="","",N(D73)-N(E73))</f>
        <v>35431.52</v>
      </c>
      <c r="G73" s="8" t="str">
        <f aca="false">IF($A73="","",IFERROR(INDEX('Account Map'!$D$6:$D$200,MATCH($A73,'Account Map'!$A$6:$A$200,0)),"UNMAPPED"))</f>
        <v>Direct client assistance</v>
      </c>
      <c r="H73" s="8" t="str">
        <f aca="false">IF($A73="","",IFERROR(INDEX('Account Map'!$C$6:$C$200,MATCH($A73,'Account Map'!$A$6:$A$200,0)),"UNMAPPED"))</f>
        <v>Expense</v>
      </c>
      <c r="I73" s="8" t="str">
        <f aca="false">IF($A73="","",IFERROR(INDEX('Account Map'!$E$6:$E$200,MATCH($A73,'Account Map'!$A$6:$A$200,0))&amp;"",""))</f>
        <v>Without</v>
      </c>
    </row>
    <row r="74" customFormat="false" ht="15" hidden="false" customHeight="false" outlineLevel="0" collapsed="false">
      <c r="A74" s="67" t="n">
        <v>5320</v>
      </c>
      <c r="B74" s="67" t="s">
        <v>400</v>
      </c>
      <c r="C74" s="67" t="s">
        <v>139</v>
      </c>
      <c r="D74" s="90" t="n">
        <v>8955.04</v>
      </c>
      <c r="E74" s="90"/>
      <c r="F74" s="91" t="n">
        <f aca="false">IF($A74="","",N(D74)-N(E74))</f>
        <v>8955.04</v>
      </c>
      <c r="G74" s="8" t="str">
        <f aca="false">IF($A74="","",IFERROR(INDEX('Account Map'!$D$6:$D$200,MATCH($A74,'Account Map'!$A$6:$A$200,0)),"UNMAPPED"))</f>
        <v>Food and program supplies</v>
      </c>
      <c r="H74" s="8" t="str">
        <f aca="false">IF($A74="","",IFERROR(INDEX('Account Map'!$C$6:$C$200,MATCH($A74,'Account Map'!$A$6:$A$200,0)),"UNMAPPED"))</f>
        <v>Expense</v>
      </c>
      <c r="I74" s="8" t="str">
        <f aca="false">IF($A74="","",IFERROR(INDEX('Account Map'!$E$6:$E$200,MATCH($A74,'Account Map'!$A$6:$A$200,0))&amp;"",""))</f>
        <v>Without</v>
      </c>
    </row>
    <row r="75" customFormat="false" ht="15" hidden="false" customHeight="false" outlineLevel="0" collapsed="false">
      <c r="A75" s="67" t="n">
        <v>5320</v>
      </c>
      <c r="B75" s="67" t="s">
        <v>400</v>
      </c>
      <c r="C75" s="67" t="s">
        <v>141</v>
      </c>
      <c r="D75" s="90" t="n">
        <v>170145.78</v>
      </c>
      <c r="E75" s="90"/>
      <c r="F75" s="91" t="n">
        <f aca="false">IF($A75="","",N(D75)-N(E75))</f>
        <v>170145.78</v>
      </c>
      <c r="G75" s="8" t="str">
        <f aca="false">IF($A75="","",IFERROR(INDEX('Account Map'!$D$6:$D$200,MATCH($A75,'Account Map'!$A$6:$A$200,0)),"UNMAPPED"))</f>
        <v>Food and program supplies</v>
      </c>
      <c r="H75" s="8" t="str">
        <f aca="false">IF($A75="","",IFERROR(INDEX('Account Map'!$C$6:$C$200,MATCH($A75,'Account Map'!$A$6:$A$200,0)),"UNMAPPED"))</f>
        <v>Expense</v>
      </c>
      <c r="I75" s="8" t="str">
        <f aca="false">IF($A75="","",IFERROR(INDEX('Account Map'!$E$6:$E$200,MATCH($A75,'Account Map'!$A$6:$A$200,0))&amp;"",""))</f>
        <v>Without</v>
      </c>
    </row>
    <row r="76" customFormat="false" ht="15" hidden="false" customHeight="false" outlineLevel="0" collapsed="false">
      <c r="A76" s="67" t="n">
        <v>5330</v>
      </c>
      <c r="B76" s="67" t="s">
        <v>401</v>
      </c>
      <c r="C76" s="67" t="s">
        <v>139</v>
      </c>
      <c r="D76" s="90" t="n">
        <v>14077.65</v>
      </c>
      <c r="E76" s="90"/>
      <c r="F76" s="91" t="n">
        <f aca="false">IF($A76="","",N(D76)-N(E76))</f>
        <v>14077.65</v>
      </c>
      <c r="G76" s="8" t="str">
        <f aca="false">IF($A76="","",IFERROR(INDEX('Account Map'!$D$6:$D$200,MATCH($A76,'Account Map'!$A$6:$A$200,0)),"UNMAPPED"))</f>
        <v>Food and program supplies</v>
      </c>
      <c r="H76" s="8" t="str">
        <f aca="false">IF($A76="","",IFERROR(INDEX('Account Map'!$C$6:$C$200,MATCH($A76,'Account Map'!$A$6:$A$200,0)),"UNMAPPED"))</f>
        <v>Expense</v>
      </c>
      <c r="I76" s="8" t="str">
        <f aca="false">IF($A76="","",IFERROR(INDEX('Account Map'!$E$6:$E$200,MATCH($A76,'Account Map'!$A$6:$A$200,0))&amp;"",""))</f>
        <v>Without</v>
      </c>
    </row>
    <row r="77" customFormat="false" ht="15" hidden="false" customHeight="false" outlineLevel="0" collapsed="false">
      <c r="A77" s="67" t="n">
        <v>5330</v>
      </c>
      <c r="B77" s="67" t="s">
        <v>401</v>
      </c>
      <c r="C77" s="67" t="s">
        <v>140</v>
      </c>
      <c r="D77" s="90" t="n">
        <v>21116.48</v>
      </c>
      <c r="E77" s="90"/>
      <c r="F77" s="91" t="n">
        <f aca="false">IF($A77="","",N(D77)-N(E77))</f>
        <v>21116.48</v>
      </c>
      <c r="G77" s="8" t="str">
        <f aca="false">IF($A77="","",IFERROR(INDEX('Account Map'!$D$6:$D$200,MATCH($A77,'Account Map'!$A$6:$A$200,0)),"UNMAPPED"))</f>
        <v>Food and program supplies</v>
      </c>
      <c r="H77" s="8" t="str">
        <f aca="false">IF($A77="","",IFERROR(INDEX('Account Map'!$C$6:$C$200,MATCH($A77,'Account Map'!$A$6:$A$200,0)),"UNMAPPED"))</f>
        <v>Expense</v>
      </c>
      <c r="I77" s="8" t="str">
        <f aca="false">IF($A77="","",IFERROR(INDEX('Account Map'!$E$6:$E$200,MATCH($A77,'Account Map'!$A$6:$A$200,0))&amp;"",""))</f>
        <v>Without</v>
      </c>
    </row>
    <row r="78" customFormat="false" ht="15" hidden="false" customHeight="false" outlineLevel="0" collapsed="false">
      <c r="A78" s="67" t="n">
        <v>5330</v>
      </c>
      <c r="B78" s="67" t="s">
        <v>401</v>
      </c>
      <c r="C78" s="67" t="s">
        <v>141</v>
      </c>
      <c r="D78" s="90" t="n">
        <v>11731.38</v>
      </c>
      <c r="E78" s="90"/>
      <c r="F78" s="91" t="n">
        <f aca="false">IF($A78="","",N(D78)-N(E78))</f>
        <v>11731.38</v>
      </c>
      <c r="G78" s="8" t="str">
        <f aca="false">IF($A78="","",IFERROR(INDEX('Account Map'!$D$6:$D$200,MATCH($A78,'Account Map'!$A$6:$A$200,0)),"UNMAPPED"))</f>
        <v>Food and program supplies</v>
      </c>
      <c r="H78" s="8" t="str">
        <f aca="false">IF($A78="","",IFERROR(INDEX('Account Map'!$C$6:$C$200,MATCH($A78,'Account Map'!$A$6:$A$200,0)),"UNMAPPED"))</f>
        <v>Expense</v>
      </c>
      <c r="I78" s="8" t="str">
        <f aca="false">IF($A78="","",IFERROR(INDEX('Account Map'!$E$6:$E$200,MATCH($A78,'Account Map'!$A$6:$A$200,0))&amp;"",""))</f>
        <v>Without</v>
      </c>
    </row>
    <row r="79" customFormat="false" ht="15" hidden="false" customHeight="false" outlineLevel="0" collapsed="false">
      <c r="A79" s="67" t="n">
        <v>5410</v>
      </c>
      <c r="B79" s="67" t="s">
        <v>402</v>
      </c>
      <c r="C79" s="67" t="s">
        <v>434</v>
      </c>
      <c r="D79" s="90" t="n">
        <v>62980.49</v>
      </c>
      <c r="E79" s="90"/>
      <c r="F79" s="91" t="n">
        <f aca="false">IF($A79="","",N(D79)-N(E79))</f>
        <v>62980.49</v>
      </c>
      <c r="G79" s="8" t="str">
        <f aca="false">IF($A79="","",IFERROR(INDEX('Account Map'!$D$6:$D$200,MATCH($A79,'Account Map'!$A$6:$A$200,0)),"UNMAPPED"))</f>
        <v>Technology</v>
      </c>
      <c r="H79" s="8" t="str">
        <f aca="false">IF($A79="","",IFERROR(INDEX('Account Map'!$C$6:$C$200,MATCH($A79,'Account Map'!$A$6:$A$200,0)),"UNMAPPED"))</f>
        <v>Expense</v>
      </c>
      <c r="I79" s="8" t="str">
        <f aca="false">IF($A79="","",IFERROR(INDEX('Account Map'!$E$6:$E$200,MATCH($A79,'Account Map'!$A$6:$A$200,0))&amp;"",""))</f>
        <v>Without</v>
      </c>
    </row>
    <row r="80" customFormat="false" ht="15" hidden="false" customHeight="false" outlineLevel="0" collapsed="false">
      <c r="A80" s="67" t="n">
        <v>5510</v>
      </c>
      <c r="B80" s="67" t="s">
        <v>104</v>
      </c>
      <c r="C80" s="67" t="s">
        <v>434</v>
      </c>
      <c r="D80" s="90" t="n">
        <v>43541.35</v>
      </c>
      <c r="E80" s="90"/>
      <c r="F80" s="91" t="n">
        <f aca="false">IF($A80="","",N(D80)-N(E80))</f>
        <v>43541.35</v>
      </c>
      <c r="G80" s="8" t="str">
        <f aca="false">IF($A80="","",IFERROR(INDEX('Account Map'!$D$6:$D$200,MATCH($A80,'Account Map'!$A$6:$A$200,0)),"UNMAPPED"))</f>
        <v>Insurance</v>
      </c>
      <c r="H80" s="8" t="str">
        <f aca="false">IF($A80="","",IFERROR(INDEX('Account Map'!$C$6:$C$200,MATCH($A80,'Account Map'!$A$6:$A$200,0)),"UNMAPPED"))</f>
        <v>Expense</v>
      </c>
      <c r="I80" s="8" t="str">
        <f aca="false">IF($A80="","",IFERROR(INDEX('Account Map'!$E$6:$E$200,MATCH($A80,'Account Map'!$A$6:$A$200,0))&amp;"",""))</f>
        <v>Without</v>
      </c>
    </row>
    <row r="81" customFormat="false" ht="15" hidden="false" customHeight="false" outlineLevel="0" collapsed="false">
      <c r="A81" s="67" t="n">
        <v>5610</v>
      </c>
      <c r="B81" s="67" t="s">
        <v>403</v>
      </c>
      <c r="C81" s="67" t="s">
        <v>139</v>
      </c>
      <c r="D81" s="90" t="n">
        <v>16142.79</v>
      </c>
      <c r="E81" s="90"/>
      <c r="F81" s="91" t="n">
        <f aca="false">IF($A81="","",N(D81)-N(E81))</f>
        <v>16142.79</v>
      </c>
      <c r="G81" s="8" t="str">
        <f aca="false">IF($A81="","",IFERROR(INDEX('Account Map'!$D$6:$D$200,MATCH($A81,'Account Map'!$A$6:$A$200,0)),"UNMAPPED"))</f>
        <v>Travel and vehicles</v>
      </c>
      <c r="H81" s="8" t="str">
        <f aca="false">IF($A81="","",IFERROR(INDEX('Account Map'!$C$6:$C$200,MATCH($A81,'Account Map'!$A$6:$A$200,0)),"UNMAPPED"))</f>
        <v>Expense</v>
      </c>
      <c r="I81" s="8" t="str">
        <f aca="false">IF($A81="","",IFERROR(INDEX('Account Map'!$E$6:$E$200,MATCH($A81,'Account Map'!$A$6:$A$200,0))&amp;"",""))</f>
        <v>Without</v>
      </c>
    </row>
    <row r="82" customFormat="false" ht="15" hidden="false" customHeight="false" outlineLevel="0" collapsed="false">
      <c r="A82" s="67" t="n">
        <v>5610</v>
      </c>
      <c r="B82" s="67" t="s">
        <v>403</v>
      </c>
      <c r="C82" s="67" t="s">
        <v>140</v>
      </c>
      <c r="D82" s="90" t="n">
        <v>8071.4</v>
      </c>
      <c r="E82" s="90"/>
      <c r="F82" s="91" t="n">
        <f aca="false">IF($A82="","",N(D82)-N(E82))</f>
        <v>8071.4</v>
      </c>
      <c r="G82" s="8" t="str">
        <f aca="false">IF($A82="","",IFERROR(INDEX('Account Map'!$D$6:$D$200,MATCH($A82,'Account Map'!$A$6:$A$200,0)),"UNMAPPED"))</f>
        <v>Travel and vehicles</v>
      </c>
      <c r="H82" s="8" t="str">
        <f aca="false">IF($A82="","",IFERROR(INDEX('Account Map'!$C$6:$C$200,MATCH($A82,'Account Map'!$A$6:$A$200,0)),"UNMAPPED"))</f>
        <v>Expense</v>
      </c>
      <c r="I82" s="8" t="str">
        <f aca="false">IF($A82="","",IFERROR(INDEX('Account Map'!$E$6:$E$200,MATCH($A82,'Account Map'!$A$6:$A$200,0))&amp;"",""))</f>
        <v>Without</v>
      </c>
    </row>
    <row r="83" customFormat="false" ht="15" hidden="false" customHeight="false" outlineLevel="0" collapsed="false">
      <c r="A83" s="67" t="n">
        <v>5610</v>
      </c>
      <c r="B83" s="67" t="s">
        <v>403</v>
      </c>
      <c r="C83" s="67" t="s">
        <v>141</v>
      </c>
      <c r="D83" s="90" t="n">
        <v>24214.19</v>
      </c>
      <c r="E83" s="90"/>
      <c r="F83" s="91" t="n">
        <f aca="false">IF($A83="","",N(D83)-N(E83))</f>
        <v>24214.19</v>
      </c>
      <c r="G83" s="8" t="str">
        <f aca="false">IF($A83="","",IFERROR(INDEX('Account Map'!$D$6:$D$200,MATCH($A83,'Account Map'!$A$6:$A$200,0)),"UNMAPPED"))</f>
        <v>Travel and vehicles</v>
      </c>
      <c r="H83" s="8" t="str">
        <f aca="false">IF($A83="","",IFERROR(INDEX('Account Map'!$C$6:$C$200,MATCH($A83,'Account Map'!$A$6:$A$200,0)),"UNMAPPED"))</f>
        <v>Expense</v>
      </c>
      <c r="I83" s="8" t="str">
        <f aca="false">IF($A83="","",IFERROR(INDEX('Account Map'!$E$6:$E$200,MATCH($A83,'Account Map'!$A$6:$A$200,0))&amp;"",""))</f>
        <v>Without</v>
      </c>
    </row>
    <row r="84" customFormat="false" ht="15" hidden="false" customHeight="false" outlineLevel="0" collapsed="false">
      <c r="A84" s="67" t="n">
        <v>5610</v>
      </c>
      <c r="B84" s="67" t="s">
        <v>403</v>
      </c>
      <c r="C84" s="67" t="s">
        <v>143</v>
      </c>
      <c r="D84" s="90" t="n">
        <v>2690.47</v>
      </c>
      <c r="E84" s="90"/>
      <c r="F84" s="91" t="n">
        <f aca="false">IF($A84="","",N(D84)-N(E84))</f>
        <v>2690.47</v>
      </c>
      <c r="G84" s="8" t="str">
        <f aca="false">IF($A84="","",IFERROR(INDEX('Account Map'!$D$6:$D$200,MATCH($A84,'Account Map'!$A$6:$A$200,0)),"UNMAPPED"))</f>
        <v>Travel and vehicles</v>
      </c>
      <c r="H84" s="8" t="str">
        <f aca="false">IF($A84="","",IFERROR(INDEX('Account Map'!$C$6:$C$200,MATCH($A84,'Account Map'!$A$6:$A$200,0)),"UNMAPPED"))</f>
        <v>Expense</v>
      </c>
      <c r="I84" s="8" t="str">
        <f aca="false">IF($A84="","",IFERROR(INDEX('Account Map'!$E$6:$E$200,MATCH($A84,'Account Map'!$A$6:$A$200,0))&amp;"",""))</f>
        <v>Without</v>
      </c>
    </row>
    <row r="85" customFormat="false" ht="15" hidden="false" customHeight="false" outlineLevel="0" collapsed="false">
      <c r="A85" s="67" t="n">
        <v>5610</v>
      </c>
      <c r="B85" s="67" t="s">
        <v>403</v>
      </c>
      <c r="C85" s="67" t="s">
        <v>144</v>
      </c>
      <c r="D85" s="90" t="n">
        <v>2690.47</v>
      </c>
      <c r="E85" s="90"/>
      <c r="F85" s="91" t="n">
        <f aca="false">IF($A85="","",N(D85)-N(E85))</f>
        <v>2690.47</v>
      </c>
      <c r="G85" s="8" t="str">
        <f aca="false">IF($A85="","",IFERROR(INDEX('Account Map'!$D$6:$D$200,MATCH($A85,'Account Map'!$A$6:$A$200,0)),"UNMAPPED"))</f>
        <v>Travel and vehicles</v>
      </c>
      <c r="H85" s="8" t="str">
        <f aca="false">IF($A85="","",IFERROR(INDEX('Account Map'!$C$6:$C$200,MATCH($A85,'Account Map'!$A$6:$A$200,0)),"UNMAPPED"))</f>
        <v>Expense</v>
      </c>
      <c r="I85" s="8" t="str">
        <f aca="false">IF($A85="","",IFERROR(INDEX('Account Map'!$E$6:$E$200,MATCH($A85,'Account Map'!$A$6:$A$200,0))&amp;"",""))</f>
        <v>Without</v>
      </c>
    </row>
    <row r="86" customFormat="false" ht="15" hidden="false" customHeight="false" outlineLevel="0" collapsed="false">
      <c r="A86" s="67" t="n">
        <v>5710</v>
      </c>
      <c r="B86" s="67" t="s">
        <v>404</v>
      </c>
      <c r="C86" s="67" t="s">
        <v>139</v>
      </c>
      <c r="D86" s="90" t="n">
        <v>3485.34</v>
      </c>
      <c r="E86" s="90"/>
      <c r="F86" s="91" t="n">
        <f aca="false">IF($A86="","",N(D86)-N(E86))</f>
        <v>3485.34</v>
      </c>
      <c r="G86" s="8" t="str">
        <f aca="false">IF($A86="","",IFERROR(INDEX('Account Map'!$D$6:$D$200,MATCH($A86,'Account Map'!$A$6:$A$200,0)),"UNMAPPED"))</f>
        <v>Printing, postage, and marketing</v>
      </c>
      <c r="H86" s="8" t="str">
        <f aca="false">IF($A86="","",IFERROR(INDEX('Account Map'!$C$6:$C$200,MATCH($A86,'Account Map'!$A$6:$A$200,0)),"UNMAPPED"))</f>
        <v>Expense</v>
      </c>
      <c r="I86" s="8" t="str">
        <f aca="false">IF($A86="","",IFERROR(INDEX('Account Map'!$E$6:$E$200,MATCH($A86,'Account Map'!$A$6:$A$200,0))&amp;"",""))</f>
        <v>Without</v>
      </c>
    </row>
    <row r="87" customFormat="false" ht="15" hidden="false" customHeight="false" outlineLevel="0" collapsed="false">
      <c r="A87" s="67" t="n">
        <v>5710</v>
      </c>
      <c r="B87" s="67" t="s">
        <v>404</v>
      </c>
      <c r="C87" s="67" t="s">
        <v>140</v>
      </c>
      <c r="D87" s="90" t="n">
        <v>3485.34</v>
      </c>
      <c r="E87" s="90"/>
      <c r="F87" s="91" t="n">
        <f aca="false">IF($A87="","",N(D87)-N(E87))</f>
        <v>3485.34</v>
      </c>
      <c r="G87" s="8" t="str">
        <f aca="false">IF($A87="","",IFERROR(INDEX('Account Map'!$D$6:$D$200,MATCH($A87,'Account Map'!$A$6:$A$200,0)),"UNMAPPED"))</f>
        <v>Printing, postage, and marketing</v>
      </c>
      <c r="H87" s="8" t="str">
        <f aca="false">IF($A87="","",IFERROR(INDEX('Account Map'!$C$6:$C$200,MATCH($A87,'Account Map'!$A$6:$A$200,0)),"UNMAPPED"))</f>
        <v>Expense</v>
      </c>
      <c r="I87" s="8" t="str">
        <f aca="false">IF($A87="","",IFERROR(INDEX('Account Map'!$E$6:$E$200,MATCH($A87,'Account Map'!$A$6:$A$200,0))&amp;"",""))</f>
        <v>Without</v>
      </c>
    </row>
    <row r="88" customFormat="false" ht="15" hidden="false" customHeight="false" outlineLevel="0" collapsed="false">
      <c r="A88" s="67" t="n">
        <v>5710</v>
      </c>
      <c r="B88" s="67" t="s">
        <v>404</v>
      </c>
      <c r="C88" s="67" t="s">
        <v>141</v>
      </c>
      <c r="D88" s="90" t="n">
        <v>3485.34</v>
      </c>
      <c r="E88" s="90"/>
      <c r="F88" s="91" t="n">
        <f aca="false">IF($A88="","",N(D88)-N(E88))</f>
        <v>3485.34</v>
      </c>
      <c r="G88" s="8" t="str">
        <f aca="false">IF($A88="","",IFERROR(INDEX('Account Map'!$D$6:$D$200,MATCH($A88,'Account Map'!$A$6:$A$200,0)),"UNMAPPED"))</f>
        <v>Printing, postage, and marketing</v>
      </c>
      <c r="H88" s="8" t="str">
        <f aca="false">IF($A88="","",IFERROR(INDEX('Account Map'!$C$6:$C$200,MATCH($A88,'Account Map'!$A$6:$A$200,0)),"UNMAPPED"))</f>
        <v>Expense</v>
      </c>
      <c r="I88" s="8" t="str">
        <f aca="false">IF($A88="","",IFERROR(INDEX('Account Map'!$E$6:$E$200,MATCH($A88,'Account Map'!$A$6:$A$200,0))&amp;"",""))</f>
        <v>Without</v>
      </c>
    </row>
    <row r="89" customFormat="false" ht="15" hidden="false" customHeight="false" outlineLevel="0" collapsed="false">
      <c r="A89" s="67" t="n">
        <v>5710</v>
      </c>
      <c r="B89" s="67" t="s">
        <v>404</v>
      </c>
      <c r="C89" s="67" t="s">
        <v>143</v>
      </c>
      <c r="D89" s="90" t="n">
        <v>3485.34</v>
      </c>
      <c r="E89" s="90"/>
      <c r="F89" s="91" t="n">
        <f aca="false">IF($A89="","",N(D89)-N(E89))</f>
        <v>3485.34</v>
      </c>
      <c r="G89" s="8" t="str">
        <f aca="false">IF($A89="","",IFERROR(INDEX('Account Map'!$D$6:$D$200,MATCH($A89,'Account Map'!$A$6:$A$200,0)),"UNMAPPED"))</f>
        <v>Printing, postage, and marketing</v>
      </c>
      <c r="H89" s="8" t="str">
        <f aca="false">IF($A89="","",IFERROR(INDEX('Account Map'!$C$6:$C$200,MATCH($A89,'Account Map'!$A$6:$A$200,0)),"UNMAPPED"))</f>
        <v>Expense</v>
      </c>
      <c r="I89" s="8" t="str">
        <f aca="false">IF($A89="","",IFERROR(INDEX('Account Map'!$E$6:$E$200,MATCH($A89,'Account Map'!$A$6:$A$200,0))&amp;"",""))</f>
        <v>Without</v>
      </c>
    </row>
    <row r="90" customFormat="false" ht="15" hidden="false" customHeight="false" outlineLevel="0" collapsed="false">
      <c r="A90" s="67" t="n">
        <v>5710</v>
      </c>
      <c r="B90" s="67" t="s">
        <v>404</v>
      </c>
      <c r="C90" s="67" t="s">
        <v>144</v>
      </c>
      <c r="D90" s="90" t="n">
        <v>20912.03</v>
      </c>
      <c r="E90" s="90"/>
      <c r="F90" s="91" t="n">
        <f aca="false">IF($A90="","",N(D90)-N(E90))</f>
        <v>20912.03</v>
      </c>
      <c r="G90" s="8" t="str">
        <f aca="false">IF($A90="","",IFERROR(INDEX('Account Map'!$D$6:$D$200,MATCH($A90,'Account Map'!$A$6:$A$200,0)),"UNMAPPED"))</f>
        <v>Printing, postage, and marketing</v>
      </c>
      <c r="H90" s="8" t="str">
        <f aca="false">IF($A90="","",IFERROR(INDEX('Account Map'!$C$6:$C$200,MATCH($A90,'Account Map'!$A$6:$A$200,0)),"UNMAPPED"))</f>
        <v>Expense</v>
      </c>
      <c r="I90" s="8" t="str">
        <f aca="false">IF($A90="","",IFERROR(INDEX('Account Map'!$E$6:$E$200,MATCH($A90,'Account Map'!$A$6:$A$200,0))&amp;"",""))</f>
        <v>Without</v>
      </c>
    </row>
    <row r="91" customFormat="false" ht="15" hidden="false" customHeight="false" outlineLevel="0" collapsed="false">
      <c r="A91" s="67" t="n">
        <v>5810</v>
      </c>
      <c r="B91" s="67" t="s">
        <v>405</v>
      </c>
      <c r="C91" s="67" t="s">
        <v>139</v>
      </c>
      <c r="D91" s="90" t="n">
        <v>4111.81</v>
      </c>
      <c r="E91" s="90"/>
      <c r="F91" s="91" t="n">
        <f aca="false">IF($A91="","",N(D91)-N(E91))</f>
        <v>4111.81</v>
      </c>
      <c r="G91" s="8" t="str">
        <f aca="false">IF($A91="","",IFERROR(INDEX('Account Map'!$D$6:$D$200,MATCH($A91,'Account Map'!$A$6:$A$200,0)),"UNMAPPED"))</f>
        <v>Staff training</v>
      </c>
      <c r="H91" s="8" t="str">
        <f aca="false">IF($A91="","",IFERROR(INDEX('Account Map'!$C$6:$C$200,MATCH($A91,'Account Map'!$A$6:$A$200,0)),"UNMAPPED"))</f>
        <v>Expense</v>
      </c>
      <c r="I91" s="8" t="str">
        <f aca="false">IF($A91="","",IFERROR(INDEX('Account Map'!$E$6:$E$200,MATCH($A91,'Account Map'!$A$6:$A$200,0))&amp;"",""))</f>
        <v>Without</v>
      </c>
    </row>
    <row r="92" customFormat="false" ht="15" hidden="false" customHeight="false" outlineLevel="0" collapsed="false">
      <c r="A92" s="67" t="n">
        <v>5810</v>
      </c>
      <c r="B92" s="67" t="s">
        <v>405</v>
      </c>
      <c r="C92" s="67" t="s">
        <v>140</v>
      </c>
      <c r="D92" s="90" t="n">
        <v>4111.81</v>
      </c>
      <c r="E92" s="90"/>
      <c r="F92" s="91" t="n">
        <f aca="false">IF($A92="","",N(D92)-N(E92))</f>
        <v>4111.81</v>
      </c>
      <c r="G92" s="8" t="str">
        <f aca="false">IF($A92="","",IFERROR(INDEX('Account Map'!$D$6:$D$200,MATCH($A92,'Account Map'!$A$6:$A$200,0)),"UNMAPPED"))</f>
        <v>Staff training</v>
      </c>
      <c r="H92" s="8" t="str">
        <f aca="false">IF($A92="","",IFERROR(INDEX('Account Map'!$C$6:$C$200,MATCH($A92,'Account Map'!$A$6:$A$200,0)),"UNMAPPED"))</f>
        <v>Expense</v>
      </c>
      <c r="I92" s="8" t="str">
        <f aca="false">IF($A92="","",IFERROR(INDEX('Account Map'!$E$6:$E$200,MATCH($A92,'Account Map'!$A$6:$A$200,0))&amp;"",""))</f>
        <v>Without</v>
      </c>
    </row>
    <row r="93" customFormat="false" ht="15" hidden="false" customHeight="false" outlineLevel="0" collapsed="false">
      <c r="A93" s="67" t="n">
        <v>5810</v>
      </c>
      <c r="B93" s="67" t="s">
        <v>405</v>
      </c>
      <c r="C93" s="67" t="s">
        <v>141</v>
      </c>
      <c r="D93" s="90" t="n">
        <v>2741.2</v>
      </c>
      <c r="E93" s="90"/>
      <c r="F93" s="91" t="n">
        <f aca="false">IF($A93="","",N(D93)-N(E93))</f>
        <v>2741.2</v>
      </c>
      <c r="G93" s="8" t="str">
        <f aca="false">IF($A93="","",IFERROR(INDEX('Account Map'!$D$6:$D$200,MATCH($A93,'Account Map'!$A$6:$A$200,0)),"UNMAPPED"))</f>
        <v>Staff training</v>
      </c>
      <c r="H93" s="8" t="str">
        <f aca="false">IF($A93="","",IFERROR(INDEX('Account Map'!$C$6:$C$200,MATCH($A93,'Account Map'!$A$6:$A$200,0)),"UNMAPPED"))</f>
        <v>Expense</v>
      </c>
      <c r="I93" s="8" t="str">
        <f aca="false">IF($A93="","",IFERROR(INDEX('Account Map'!$E$6:$E$200,MATCH($A93,'Account Map'!$A$6:$A$200,0))&amp;"",""))</f>
        <v>Without</v>
      </c>
    </row>
    <row r="94" customFormat="false" ht="15" hidden="false" customHeight="false" outlineLevel="0" collapsed="false">
      <c r="A94" s="67" t="n">
        <v>5810</v>
      </c>
      <c r="B94" s="67" t="s">
        <v>405</v>
      </c>
      <c r="C94" s="67" t="s">
        <v>143</v>
      </c>
      <c r="D94" s="90" t="n">
        <v>2055.9</v>
      </c>
      <c r="E94" s="90"/>
      <c r="F94" s="91" t="n">
        <f aca="false">IF($A94="","",N(D94)-N(E94))</f>
        <v>2055.9</v>
      </c>
      <c r="G94" s="8" t="str">
        <f aca="false">IF($A94="","",IFERROR(INDEX('Account Map'!$D$6:$D$200,MATCH($A94,'Account Map'!$A$6:$A$200,0)),"UNMAPPED"))</f>
        <v>Staff training</v>
      </c>
      <c r="H94" s="8" t="str">
        <f aca="false">IF($A94="","",IFERROR(INDEX('Account Map'!$C$6:$C$200,MATCH($A94,'Account Map'!$A$6:$A$200,0)),"UNMAPPED"))</f>
        <v>Expense</v>
      </c>
      <c r="I94" s="8" t="str">
        <f aca="false">IF($A94="","",IFERROR(INDEX('Account Map'!$E$6:$E$200,MATCH($A94,'Account Map'!$A$6:$A$200,0))&amp;"",""))</f>
        <v>Without</v>
      </c>
    </row>
    <row r="95" customFormat="false" ht="15" hidden="false" customHeight="false" outlineLevel="0" collapsed="false">
      <c r="A95" s="67" t="n">
        <v>5810</v>
      </c>
      <c r="B95" s="67" t="s">
        <v>405</v>
      </c>
      <c r="C95" s="67" t="s">
        <v>144</v>
      </c>
      <c r="D95" s="90" t="n">
        <v>685.3</v>
      </c>
      <c r="E95" s="90"/>
      <c r="F95" s="91" t="n">
        <f aca="false">IF($A95="","",N(D95)-N(E95))</f>
        <v>685.3</v>
      </c>
      <c r="G95" s="8" t="str">
        <f aca="false">IF($A95="","",IFERROR(INDEX('Account Map'!$D$6:$D$200,MATCH($A95,'Account Map'!$A$6:$A$200,0)),"UNMAPPED"))</f>
        <v>Staff training</v>
      </c>
      <c r="H95" s="8" t="str">
        <f aca="false">IF($A95="","",IFERROR(INDEX('Account Map'!$C$6:$C$200,MATCH($A95,'Account Map'!$A$6:$A$200,0)),"UNMAPPED"))</f>
        <v>Expense</v>
      </c>
      <c r="I95" s="8" t="str">
        <f aca="false">IF($A95="","",IFERROR(INDEX('Account Map'!$E$6:$E$200,MATCH($A95,'Account Map'!$A$6:$A$200,0))&amp;"",""))</f>
        <v>Without</v>
      </c>
    </row>
    <row r="96" customFormat="false" ht="15" hidden="false" customHeight="false" outlineLevel="0" collapsed="false">
      <c r="A96" s="67" t="n">
        <v>5910</v>
      </c>
      <c r="B96" s="67" t="s">
        <v>406</v>
      </c>
      <c r="C96" s="67" t="s">
        <v>434</v>
      </c>
      <c r="D96" s="90" t="n">
        <v>23400</v>
      </c>
      <c r="E96" s="90"/>
      <c r="F96" s="91" t="n">
        <f aca="false">IF($A96="","",N(D96)-N(E96))</f>
        <v>23400</v>
      </c>
      <c r="G96" s="8" t="str">
        <f aca="false">IF($A96="","",IFERROR(INDEX('Account Map'!$D$6:$D$200,MATCH($A96,'Account Map'!$A$6:$A$200,0)),"UNMAPPED"))</f>
        <v>Interest</v>
      </c>
      <c r="H96" s="8" t="str">
        <f aca="false">IF($A96="","",IFERROR(INDEX('Account Map'!$C$6:$C$200,MATCH($A96,'Account Map'!$A$6:$A$200,0)),"UNMAPPED"))</f>
        <v>Expense</v>
      </c>
      <c r="I96" s="8" t="str">
        <f aca="false">IF($A96="","",IFERROR(INDEX('Account Map'!$E$6:$E$200,MATCH($A96,'Account Map'!$A$6:$A$200,0))&amp;"",""))</f>
        <v>Without</v>
      </c>
    </row>
    <row r="97" customFormat="false" ht="15" hidden="false" customHeight="false" outlineLevel="0" collapsed="false">
      <c r="A97" s="67" t="n">
        <v>5920</v>
      </c>
      <c r="B97" s="67" t="s">
        <v>109</v>
      </c>
      <c r="C97" s="67" t="s">
        <v>434</v>
      </c>
      <c r="D97" s="90" t="n">
        <v>40500</v>
      </c>
      <c r="E97" s="90"/>
      <c r="F97" s="91" t="n">
        <f aca="false">IF($A97="","",N(D97)-N(E97))</f>
        <v>40500</v>
      </c>
      <c r="G97" s="8" t="str">
        <f aca="false">IF($A97="","",IFERROR(INDEX('Account Map'!$D$6:$D$200,MATCH($A97,'Account Map'!$A$6:$A$200,0)),"UNMAPPED"))</f>
        <v>Depreciation</v>
      </c>
      <c r="H97" s="8" t="str">
        <f aca="false">IF($A97="","",IFERROR(INDEX('Account Map'!$C$6:$C$200,MATCH($A97,'Account Map'!$A$6:$A$200,0)),"UNMAPPED"))</f>
        <v>Expense</v>
      </c>
      <c r="I97" s="8" t="str">
        <f aca="false">IF($A97="","",IFERROR(INDEX('Account Map'!$E$6:$E$200,MATCH($A97,'Account Map'!$A$6:$A$200,0))&amp;"",""))</f>
        <v>Without</v>
      </c>
    </row>
    <row r="98" customFormat="false" ht="15" hidden="false" customHeight="false" outlineLevel="0" collapsed="false">
      <c r="A98" s="67" t="n">
        <v>5930</v>
      </c>
      <c r="B98" s="67" t="s">
        <v>407</v>
      </c>
      <c r="C98" s="67" t="s">
        <v>143</v>
      </c>
      <c r="D98" s="90" t="n">
        <v>5485</v>
      </c>
      <c r="E98" s="90"/>
      <c r="F98" s="91" t="n">
        <f aca="false">IF($A98="","",N(D98)-N(E98))</f>
        <v>5485</v>
      </c>
      <c r="G98" s="8" t="str">
        <f aca="false">IF($A98="","",IFERROR(INDEX('Account Map'!$D$6:$D$200,MATCH($A98,'Account Map'!$A$6:$A$200,0)),"UNMAPPED"))</f>
        <v>Bank fees and other</v>
      </c>
      <c r="H98" s="8" t="str">
        <f aca="false">IF($A98="","",IFERROR(INDEX('Account Map'!$C$6:$C$200,MATCH($A98,'Account Map'!$A$6:$A$200,0)),"UNMAPPED"))</f>
        <v>Expense</v>
      </c>
      <c r="I98" s="8" t="str">
        <f aca="false">IF($A98="","",IFERROR(INDEX('Account Map'!$E$6:$E$200,MATCH($A98,'Account Map'!$A$6:$A$200,0))&amp;"",""))</f>
        <v>Without</v>
      </c>
    </row>
    <row r="99" customFormat="false" ht="15" hidden="false" customHeight="false" outlineLevel="0" collapsed="false">
      <c r="A99" s="67" t="n">
        <v>5930</v>
      </c>
      <c r="B99" s="67" t="s">
        <v>407</v>
      </c>
      <c r="C99" s="67" t="s">
        <v>144</v>
      </c>
      <c r="D99" s="90" t="n">
        <v>5484.99</v>
      </c>
      <c r="E99" s="90"/>
      <c r="F99" s="91" t="n">
        <f aca="false">IF($A99="","",N(D99)-N(E99))</f>
        <v>5484.99</v>
      </c>
      <c r="G99" s="8" t="str">
        <f aca="false">IF($A99="","",IFERROR(INDEX('Account Map'!$D$6:$D$200,MATCH($A99,'Account Map'!$A$6:$A$200,0)),"UNMAPPED"))</f>
        <v>Bank fees and other</v>
      </c>
      <c r="H99" s="8" t="str">
        <f aca="false">IF($A99="","",IFERROR(INDEX('Account Map'!$C$6:$C$200,MATCH($A99,'Account Map'!$A$6:$A$200,0)),"UNMAPPED"))</f>
        <v>Expense</v>
      </c>
      <c r="I99" s="8" t="str">
        <f aca="false">IF($A99="","",IFERROR(INDEX('Account Map'!$E$6:$E$200,MATCH($A99,'Account Map'!$A$6:$A$200,0))&amp;"",""))</f>
        <v>Without</v>
      </c>
    </row>
    <row r="100" customFormat="false" ht="15" hidden="false" customHeight="false" outlineLevel="0" collapsed="false">
      <c r="A100" s="67" t="n">
        <v>5990</v>
      </c>
      <c r="B100" s="67" t="s">
        <v>408</v>
      </c>
      <c r="C100" s="67" t="s">
        <v>143</v>
      </c>
      <c r="D100" s="90" t="n">
        <v>5762.83</v>
      </c>
      <c r="E100" s="90"/>
      <c r="F100" s="91" t="n">
        <f aca="false">IF($A100="","",N(D100)-N(E100))</f>
        <v>5762.83</v>
      </c>
      <c r="G100" s="8" t="str">
        <f aca="false">IF($A100="","",IFERROR(INDEX('Account Map'!$D$6:$D$200,MATCH($A100,'Account Map'!$A$6:$A$200,0)),"UNMAPPED"))</f>
        <v>Bank fees and other</v>
      </c>
      <c r="H100" s="8" t="str">
        <f aca="false">IF($A100="","",IFERROR(INDEX('Account Map'!$C$6:$C$200,MATCH($A100,'Account Map'!$A$6:$A$200,0)),"UNMAPPED"))</f>
        <v>Expense</v>
      </c>
      <c r="I100" s="8" t="str">
        <f aca="false">IF($A100="","",IFERROR(INDEX('Account Map'!$E$6:$E$200,MATCH($A100,'Account Map'!$A$6:$A$200,0))&amp;"",""))</f>
        <v>Without</v>
      </c>
    </row>
    <row r="101" customFormat="false" ht="15" hidden="false" customHeight="false" outlineLevel="0" collapsed="false">
      <c r="A101" s="67" t="n">
        <v>5990</v>
      </c>
      <c r="B101" s="67" t="s">
        <v>408</v>
      </c>
      <c r="C101" s="67" t="s">
        <v>144</v>
      </c>
      <c r="D101" s="90" t="n">
        <v>2469.79</v>
      </c>
      <c r="E101" s="90"/>
      <c r="F101" s="91" t="n">
        <f aca="false">IF($A101="","",N(D101)-N(E101))</f>
        <v>2469.79</v>
      </c>
      <c r="G101" s="8" t="str">
        <f aca="false">IF($A101="","",IFERROR(INDEX('Account Map'!$D$6:$D$200,MATCH($A101,'Account Map'!$A$6:$A$200,0)),"UNMAPPED"))</f>
        <v>Bank fees and other</v>
      </c>
      <c r="H101" s="8" t="str">
        <f aca="false">IF($A101="","",IFERROR(INDEX('Account Map'!$C$6:$C$200,MATCH($A101,'Account Map'!$A$6:$A$200,0)),"UNMAPPED"))</f>
        <v>Expense</v>
      </c>
      <c r="I101" s="8" t="str">
        <f aca="false">IF($A101="","",IFERROR(INDEX('Account Map'!$E$6:$E$200,MATCH($A101,'Account Map'!$A$6:$A$200,0))&amp;"",""))</f>
        <v>Without</v>
      </c>
    </row>
    <row r="102" customFormat="false" ht="15" hidden="false" customHeight="false" outlineLevel="0" collapsed="false">
      <c r="D102" s="92"/>
      <c r="E102" s="92"/>
      <c r="F102" s="91" t="str">
        <f aca="false">IF($A102="","",N(D102)-N(E102))</f>
        <v/>
      </c>
      <c r="G102" s="8" t="str">
        <f aca="false">IF($A102="","",IFERROR(INDEX('Account Map'!$D$6:$D$200,MATCH($A102,'Account Map'!$A$6:$A$200,0)),"UNMAPPED"))</f>
        <v/>
      </c>
      <c r="H102" s="8" t="str">
        <f aca="false">IF($A102="","",IFERROR(INDEX('Account Map'!$C$6:$C$200,MATCH($A102,'Account Map'!$A$6:$A$200,0)),"UNMAPPED"))</f>
        <v/>
      </c>
      <c r="I102" s="8" t="str">
        <f aca="false">IF($A102="","",IFERROR(INDEX('Account Map'!$E$6:$E$200,MATCH($A102,'Account Map'!$A$6:$A$200,0))&amp;"",""))</f>
        <v/>
      </c>
    </row>
    <row r="103" customFormat="false" ht="15" hidden="false" customHeight="false" outlineLevel="0" collapsed="false">
      <c r="D103" s="92"/>
      <c r="E103" s="92"/>
      <c r="F103" s="91" t="str">
        <f aca="false">IF($A103="","",N(D103)-N(E103))</f>
        <v/>
      </c>
      <c r="G103" s="8" t="str">
        <f aca="false">IF($A103="","",IFERROR(INDEX('Account Map'!$D$6:$D$200,MATCH($A103,'Account Map'!$A$6:$A$200,0)),"UNMAPPED"))</f>
        <v/>
      </c>
      <c r="H103" s="8" t="str">
        <f aca="false">IF($A103="","",IFERROR(INDEX('Account Map'!$C$6:$C$200,MATCH($A103,'Account Map'!$A$6:$A$200,0)),"UNMAPPED"))</f>
        <v/>
      </c>
      <c r="I103" s="8" t="str">
        <f aca="false">IF($A103="","",IFERROR(INDEX('Account Map'!$E$6:$E$200,MATCH($A103,'Account Map'!$A$6:$A$200,0))&amp;"",""))</f>
        <v/>
      </c>
    </row>
    <row r="104" customFormat="false" ht="15" hidden="false" customHeight="false" outlineLevel="0" collapsed="false">
      <c r="D104" s="92"/>
      <c r="E104" s="92"/>
      <c r="F104" s="91" t="str">
        <f aca="false">IF($A104="","",N(D104)-N(E104))</f>
        <v/>
      </c>
      <c r="G104" s="8" t="str">
        <f aca="false">IF($A104="","",IFERROR(INDEX('Account Map'!$D$6:$D$200,MATCH($A104,'Account Map'!$A$6:$A$200,0)),"UNMAPPED"))</f>
        <v/>
      </c>
      <c r="H104" s="8" t="str">
        <f aca="false">IF($A104="","",IFERROR(INDEX('Account Map'!$C$6:$C$200,MATCH($A104,'Account Map'!$A$6:$A$200,0)),"UNMAPPED"))</f>
        <v/>
      </c>
      <c r="I104" s="8" t="str">
        <f aca="false">IF($A104="","",IFERROR(INDEX('Account Map'!$E$6:$E$200,MATCH($A104,'Account Map'!$A$6:$A$200,0))&amp;"",""))</f>
        <v/>
      </c>
    </row>
    <row r="105" customFormat="false" ht="15" hidden="false" customHeight="false" outlineLevel="0" collapsed="false">
      <c r="D105" s="92"/>
      <c r="E105" s="92"/>
      <c r="F105" s="91" t="str">
        <f aca="false">IF($A105="","",N(D105)-N(E105))</f>
        <v/>
      </c>
      <c r="G105" s="8" t="str">
        <f aca="false">IF($A105="","",IFERROR(INDEX('Account Map'!$D$6:$D$200,MATCH($A105,'Account Map'!$A$6:$A$200,0)),"UNMAPPED"))</f>
        <v/>
      </c>
      <c r="H105" s="8" t="str">
        <f aca="false">IF($A105="","",IFERROR(INDEX('Account Map'!$C$6:$C$200,MATCH($A105,'Account Map'!$A$6:$A$200,0)),"UNMAPPED"))</f>
        <v/>
      </c>
      <c r="I105" s="8" t="str">
        <f aca="false">IF($A105="","",IFERROR(INDEX('Account Map'!$E$6:$E$200,MATCH($A105,'Account Map'!$A$6:$A$200,0))&amp;"",""))</f>
        <v/>
      </c>
    </row>
    <row r="106" customFormat="false" ht="15" hidden="false" customHeight="false" outlineLevel="0" collapsed="false">
      <c r="D106" s="92"/>
      <c r="E106" s="92"/>
      <c r="F106" s="91" t="str">
        <f aca="false">IF($A106="","",N(D106)-N(E106))</f>
        <v/>
      </c>
      <c r="G106" s="8" t="str">
        <f aca="false">IF($A106="","",IFERROR(INDEX('Account Map'!$D$6:$D$200,MATCH($A106,'Account Map'!$A$6:$A$200,0)),"UNMAPPED"))</f>
        <v/>
      </c>
      <c r="H106" s="8" t="str">
        <f aca="false">IF($A106="","",IFERROR(INDEX('Account Map'!$C$6:$C$200,MATCH($A106,'Account Map'!$A$6:$A$200,0)),"UNMAPPED"))</f>
        <v/>
      </c>
      <c r="I106" s="8" t="str">
        <f aca="false">IF($A106="","",IFERROR(INDEX('Account Map'!$E$6:$E$200,MATCH($A106,'Account Map'!$A$6:$A$200,0))&amp;"",""))</f>
        <v/>
      </c>
    </row>
    <row r="107" customFormat="false" ht="15" hidden="false" customHeight="false" outlineLevel="0" collapsed="false">
      <c r="D107" s="92"/>
      <c r="E107" s="92"/>
      <c r="F107" s="91" t="str">
        <f aca="false">IF($A107="","",N(D107)-N(E107))</f>
        <v/>
      </c>
      <c r="G107" s="8" t="str">
        <f aca="false">IF($A107="","",IFERROR(INDEX('Account Map'!$D$6:$D$200,MATCH($A107,'Account Map'!$A$6:$A$200,0)),"UNMAPPED"))</f>
        <v/>
      </c>
      <c r="H107" s="8" t="str">
        <f aca="false">IF($A107="","",IFERROR(INDEX('Account Map'!$C$6:$C$200,MATCH($A107,'Account Map'!$A$6:$A$200,0)),"UNMAPPED"))</f>
        <v/>
      </c>
      <c r="I107" s="8" t="str">
        <f aca="false">IF($A107="","",IFERROR(INDEX('Account Map'!$E$6:$E$200,MATCH($A107,'Account Map'!$A$6:$A$200,0))&amp;"",""))</f>
        <v/>
      </c>
    </row>
    <row r="108" customFormat="false" ht="15" hidden="false" customHeight="false" outlineLevel="0" collapsed="false">
      <c r="D108" s="92"/>
      <c r="E108" s="92"/>
      <c r="F108" s="91" t="str">
        <f aca="false">IF($A108="","",N(D108)-N(E108))</f>
        <v/>
      </c>
      <c r="G108" s="8" t="str">
        <f aca="false">IF($A108="","",IFERROR(INDEX('Account Map'!$D$6:$D$200,MATCH($A108,'Account Map'!$A$6:$A$200,0)),"UNMAPPED"))</f>
        <v/>
      </c>
      <c r="H108" s="8" t="str">
        <f aca="false">IF($A108="","",IFERROR(INDEX('Account Map'!$C$6:$C$200,MATCH($A108,'Account Map'!$A$6:$A$200,0)),"UNMAPPED"))</f>
        <v/>
      </c>
      <c r="I108" s="8" t="str">
        <f aca="false">IF($A108="","",IFERROR(INDEX('Account Map'!$E$6:$E$200,MATCH($A108,'Account Map'!$A$6:$A$200,0))&amp;"",""))</f>
        <v/>
      </c>
    </row>
    <row r="109" customFormat="false" ht="15" hidden="false" customHeight="false" outlineLevel="0" collapsed="false">
      <c r="D109" s="92"/>
      <c r="E109" s="92"/>
      <c r="F109" s="91" t="str">
        <f aca="false">IF($A109="","",N(D109)-N(E109))</f>
        <v/>
      </c>
      <c r="G109" s="8" t="str">
        <f aca="false">IF($A109="","",IFERROR(INDEX('Account Map'!$D$6:$D$200,MATCH($A109,'Account Map'!$A$6:$A$200,0)),"UNMAPPED"))</f>
        <v/>
      </c>
      <c r="H109" s="8" t="str">
        <f aca="false">IF($A109="","",IFERROR(INDEX('Account Map'!$C$6:$C$200,MATCH($A109,'Account Map'!$A$6:$A$200,0)),"UNMAPPED"))</f>
        <v/>
      </c>
      <c r="I109" s="8" t="str">
        <f aca="false">IF($A109="","",IFERROR(INDEX('Account Map'!$E$6:$E$200,MATCH($A109,'Account Map'!$A$6:$A$200,0))&amp;"",""))</f>
        <v/>
      </c>
    </row>
    <row r="110" customFormat="false" ht="15" hidden="false" customHeight="false" outlineLevel="0" collapsed="false">
      <c r="D110" s="92"/>
      <c r="E110" s="92"/>
      <c r="F110" s="91" t="str">
        <f aca="false">IF($A110="","",N(D110)-N(E110))</f>
        <v/>
      </c>
      <c r="G110" s="8" t="str">
        <f aca="false">IF($A110="","",IFERROR(INDEX('Account Map'!$D$6:$D$200,MATCH($A110,'Account Map'!$A$6:$A$200,0)),"UNMAPPED"))</f>
        <v/>
      </c>
      <c r="H110" s="8" t="str">
        <f aca="false">IF($A110="","",IFERROR(INDEX('Account Map'!$C$6:$C$200,MATCH($A110,'Account Map'!$A$6:$A$200,0)),"UNMAPPED"))</f>
        <v/>
      </c>
      <c r="I110" s="8" t="str">
        <f aca="false">IF($A110="","",IFERROR(INDEX('Account Map'!$E$6:$E$200,MATCH($A110,'Account Map'!$A$6:$A$200,0))&amp;"",""))</f>
        <v/>
      </c>
    </row>
    <row r="111" customFormat="false" ht="15" hidden="false" customHeight="false" outlineLevel="0" collapsed="false">
      <c r="D111" s="92"/>
      <c r="E111" s="92"/>
      <c r="F111" s="91" t="str">
        <f aca="false">IF($A111="","",N(D111)-N(E111))</f>
        <v/>
      </c>
      <c r="G111" s="8" t="str">
        <f aca="false">IF($A111="","",IFERROR(INDEX('Account Map'!$D$6:$D$200,MATCH($A111,'Account Map'!$A$6:$A$200,0)),"UNMAPPED"))</f>
        <v/>
      </c>
      <c r="H111" s="8" t="str">
        <f aca="false">IF($A111="","",IFERROR(INDEX('Account Map'!$C$6:$C$200,MATCH($A111,'Account Map'!$A$6:$A$200,0)),"UNMAPPED"))</f>
        <v/>
      </c>
      <c r="I111" s="8" t="str">
        <f aca="false">IF($A111="","",IFERROR(INDEX('Account Map'!$E$6:$E$200,MATCH($A111,'Account Map'!$A$6:$A$200,0))&amp;"",""))</f>
        <v/>
      </c>
    </row>
    <row r="112" customFormat="false" ht="15" hidden="false" customHeight="false" outlineLevel="0" collapsed="false">
      <c r="D112" s="92"/>
      <c r="E112" s="92"/>
      <c r="F112" s="91" t="str">
        <f aca="false">IF($A112="","",N(D112)-N(E112))</f>
        <v/>
      </c>
      <c r="G112" s="8" t="str">
        <f aca="false">IF($A112="","",IFERROR(INDEX('Account Map'!$D$6:$D$200,MATCH($A112,'Account Map'!$A$6:$A$200,0)),"UNMAPPED"))</f>
        <v/>
      </c>
      <c r="H112" s="8" t="str">
        <f aca="false">IF($A112="","",IFERROR(INDEX('Account Map'!$C$6:$C$200,MATCH($A112,'Account Map'!$A$6:$A$200,0)),"UNMAPPED"))</f>
        <v/>
      </c>
      <c r="I112" s="8" t="str">
        <f aca="false">IF($A112="","",IFERROR(INDEX('Account Map'!$E$6:$E$200,MATCH($A112,'Account Map'!$A$6:$A$200,0))&amp;"",""))</f>
        <v/>
      </c>
    </row>
    <row r="113" customFormat="false" ht="15" hidden="false" customHeight="false" outlineLevel="0" collapsed="false">
      <c r="D113" s="92"/>
      <c r="E113" s="92"/>
      <c r="F113" s="91" t="str">
        <f aca="false">IF($A113="","",N(D113)-N(E113))</f>
        <v/>
      </c>
      <c r="G113" s="8" t="str">
        <f aca="false">IF($A113="","",IFERROR(INDEX('Account Map'!$D$6:$D$200,MATCH($A113,'Account Map'!$A$6:$A$200,0)),"UNMAPPED"))</f>
        <v/>
      </c>
      <c r="H113" s="8" t="str">
        <f aca="false">IF($A113="","",IFERROR(INDEX('Account Map'!$C$6:$C$200,MATCH($A113,'Account Map'!$A$6:$A$200,0)),"UNMAPPED"))</f>
        <v/>
      </c>
      <c r="I113" s="8" t="str">
        <f aca="false">IF($A113="","",IFERROR(INDEX('Account Map'!$E$6:$E$200,MATCH($A113,'Account Map'!$A$6:$A$200,0))&amp;"",""))</f>
        <v/>
      </c>
    </row>
    <row r="114" customFormat="false" ht="15" hidden="false" customHeight="false" outlineLevel="0" collapsed="false">
      <c r="D114" s="92"/>
      <c r="E114" s="92"/>
      <c r="F114" s="91" t="str">
        <f aca="false">IF($A114="","",N(D114)-N(E114))</f>
        <v/>
      </c>
      <c r="G114" s="8" t="str">
        <f aca="false">IF($A114="","",IFERROR(INDEX('Account Map'!$D$6:$D$200,MATCH($A114,'Account Map'!$A$6:$A$200,0)),"UNMAPPED"))</f>
        <v/>
      </c>
      <c r="H114" s="8" t="str">
        <f aca="false">IF($A114="","",IFERROR(INDEX('Account Map'!$C$6:$C$200,MATCH($A114,'Account Map'!$A$6:$A$200,0)),"UNMAPPED"))</f>
        <v/>
      </c>
      <c r="I114" s="8" t="str">
        <f aca="false">IF($A114="","",IFERROR(INDEX('Account Map'!$E$6:$E$200,MATCH($A114,'Account Map'!$A$6:$A$200,0))&amp;"",""))</f>
        <v/>
      </c>
    </row>
    <row r="115" customFormat="false" ht="15" hidden="false" customHeight="false" outlineLevel="0" collapsed="false">
      <c r="D115" s="92"/>
      <c r="E115" s="92"/>
      <c r="F115" s="91" t="str">
        <f aca="false">IF($A115="","",N(D115)-N(E115))</f>
        <v/>
      </c>
      <c r="G115" s="8" t="str">
        <f aca="false">IF($A115="","",IFERROR(INDEX('Account Map'!$D$6:$D$200,MATCH($A115,'Account Map'!$A$6:$A$200,0)),"UNMAPPED"))</f>
        <v/>
      </c>
      <c r="H115" s="8" t="str">
        <f aca="false">IF($A115="","",IFERROR(INDEX('Account Map'!$C$6:$C$200,MATCH($A115,'Account Map'!$A$6:$A$200,0)),"UNMAPPED"))</f>
        <v/>
      </c>
      <c r="I115" s="8" t="str">
        <f aca="false">IF($A115="","",IFERROR(INDEX('Account Map'!$E$6:$E$200,MATCH($A115,'Account Map'!$A$6:$A$200,0))&amp;"",""))</f>
        <v/>
      </c>
    </row>
    <row r="116" customFormat="false" ht="15" hidden="false" customHeight="false" outlineLevel="0" collapsed="false">
      <c r="D116" s="92"/>
      <c r="E116" s="92"/>
      <c r="F116" s="91" t="str">
        <f aca="false">IF($A116="","",N(D116)-N(E116))</f>
        <v/>
      </c>
      <c r="G116" s="8" t="str">
        <f aca="false">IF($A116="","",IFERROR(INDEX('Account Map'!$D$6:$D$200,MATCH($A116,'Account Map'!$A$6:$A$200,0)),"UNMAPPED"))</f>
        <v/>
      </c>
      <c r="H116" s="8" t="str">
        <f aca="false">IF($A116="","",IFERROR(INDEX('Account Map'!$C$6:$C$200,MATCH($A116,'Account Map'!$A$6:$A$200,0)),"UNMAPPED"))</f>
        <v/>
      </c>
      <c r="I116" s="8" t="str">
        <f aca="false">IF($A116="","",IFERROR(INDEX('Account Map'!$E$6:$E$200,MATCH($A116,'Account Map'!$A$6:$A$200,0))&amp;"",""))</f>
        <v/>
      </c>
    </row>
    <row r="117" customFormat="false" ht="15" hidden="false" customHeight="false" outlineLevel="0" collapsed="false">
      <c r="D117" s="92"/>
      <c r="E117" s="92"/>
      <c r="F117" s="91" t="str">
        <f aca="false">IF($A117="","",N(D117)-N(E117))</f>
        <v/>
      </c>
      <c r="G117" s="8" t="str">
        <f aca="false">IF($A117="","",IFERROR(INDEX('Account Map'!$D$6:$D$200,MATCH($A117,'Account Map'!$A$6:$A$200,0)),"UNMAPPED"))</f>
        <v/>
      </c>
      <c r="H117" s="8" t="str">
        <f aca="false">IF($A117="","",IFERROR(INDEX('Account Map'!$C$6:$C$200,MATCH($A117,'Account Map'!$A$6:$A$200,0)),"UNMAPPED"))</f>
        <v/>
      </c>
      <c r="I117" s="8" t="str">
        <f aca="false">IF($A117="","",IFERROR(INDEX('Account Map'!$E$6:$E$200,MATCH($A117,'Account Map'!$A$6:$A$200,0))&amp;"",""))</f>
        <v/>
      </c>
    </row>
    <row r="118" customFormat="false" ht="15" hidden="false" customHeight="false" outlineLevel="0" collapsed="false">
      <c r="D118" s="92"/>
      <c r="E118" s="92"/>
      <c r="F118" s="91" t="str">
        <f aca="false">IF($A118="","",N(D118)-N(E118))</f>
        <v/>
      </c>
      <c r="G118" s="8" t="str">
        <f aca="false">IF($A118="","",IFERROR(INDEX('Account Map'!$D$6:$D$200,MATCH($A118,'Account Map'!$A$6:$A$200,0)),"UNMAPPED"))</f>
        <v/>
      </c>
      <c r="H118" s="8" t="str">
        <f aca="false">IF($A118="","",IFERROR(INDEX('Account Map'!$C$6:$C$200,MATCH($A118,'Account Map'!$A$6:$A$200,0)),"UNMAPPED"))</f>
        <v/>
      </c>
      <c r="I118" s="8" t="str">
        <f aca="false">IF($A118="","",IFERROR(INDEX('Account Map'!$E$6:$E$200,MATCH($A118,'Account Map'!$A$6:$A$200,0))&amp;"",""))</f>
        <v/>
      </c>
    </row>
    <row r="119" customFormat="false" ht="15" hidden="false" customHeight="false" outlineLevel="0" collapsed="false">
      <c r="D119" s="92"/>
      <c r="E119" s="92"/>
      <c r="F119" s="91" t="str">
        <f aca="false">IF($A119="","",N(D119)-N(E119))</f>
        <v/>
      </c>
      <c r="G119" s="8" t="str">
        <f aca="false">IF($A119="","",IFERROR(INDEX('Account Map'!$D$6:$D$200,MATCH($A119,'Account Map'!$A$6:$A$200,0)),"UNMAPPED"))</f>
        <v/>
      </c>
      <c r="H119" s="8" t="str">
        <f aca="false">IF($A119="","",IFERROR(INDEX('Account Map'!$C$6:$C$200,MATCH($A119,'Account Map'!$A$6:$A$200,0)),"UNMAPPED"))</f>
        <v/>
      </c>
      <c r="I119" s="8" t="str">
        <f aca="false">IF($A119="","",IFERROR(INDEX('Account Map'!$E$6:$E$200,MATCH($A119,'Account Map'!$A$6:$A$200,0))&amp;"",""))</f>
        <v/>
      </c>
    </row>
    <row r="120" customFormat="false" ht="15" hidden="false" customHeight="false" outlineLevel="0" collapsed="false">
      <c r="D120" s="92"/>
      <c r="E120" s="92"/>
      <c r="F120" s="91" t="str">
        <f aca="false">IF($A120="","",N(D120)-N(E120))</f>
        <v/>
      </c>
      <c r="G120" s="8" t="str">
        <f aca="false">IF($A120="","",IFERROR(INDEX('Account Map'!$D$6:$D$200,MATCH($A120,'Account Map'!$A$6:$A$200,0)),"UNMAPPED"))</f>
        <v/>
      </c>
      <c r="H120" s="8" t="str">
        <f aca="false">IF($A120="","",IFERROR(INDEX('Account Map'!$C$6:$C$200,MATCH($A120,'Account Map'!$A$6:$A$200,0)),"UNMAPPED"))</f>
        <v/>
      </c>
      <c r="I120" s="8" t="str">
        <f aca="false">IF($A120="","",IFERROR(INDEX('Account Map'!$E$6:$E$200,MATCH($A120,'Account Map'!$A$6:$A$200,0))&amp;"",""))</f>
        <v/>
      </c>
    </row>
    <row r="121" customFormat="false" ht="15" hidden="false" customHeight="false" outlineLevel="0" collapsed="false">
      <c r="D121" s="92"/>
      <c r="E121" s="92"/>
      <c r="F121" s="91" t="str">
        <f aca="false">IF($A121="","",N(D121)-N(E121))</f>
        <v/>
      </c>
      <c r="G121" s="8" t="str">
        <f aca="false">IF($A121="","",IFERROR(INDEX('Account Map'!$D$6:$D$200,MATCH($A121,'Account Map'!$A$6:$A$200,0)),"UNMAPPED"))</f>
        <v/>
      </c>
      <c r="H121" s="8" t="str">
        <f aca="false">IF($A121="","",IFERROR(INDEX('Account Map'!$C$6:$C$200,MATCH($A121,'Account Map'!$A$6:$A$200,0)),"UNMAPPED"))</f>
        <v/>
      </c>
      <c r="I121" s="8" t="str">
        <f aca="false">IF($A121="","",IFERROR(INDEX('Account Map'!$E$6:$E$200,MATCH($A121,'Account Map'!$A$6:$A$200,0))&amp;"",""))</f>
        <v/>
      </c>
    </row>
    <row r="122" customFormat="false" ht="15" hidden="false" customHeight="false" outlineLevel="0" collapsed="false">
      <c r="D122" s="92"/>
      <c r="E122" s="92"/>
      <c r="F122" s="91" t="str">
        <f aca="false">IF($A122="","",N(D122)-N(E122))</f>
        <v/>
      </c>
      <c r="G122" s="8" t="str">
        <f aca="false">IF($A122="","",IFERROR(INDEX('Account Map'!$D$6:$D$200,MATCH($A122,'Account Map'!$A$6:$A$200,0)),"UNMAPPED"))</f>
        <v/>
      </c>
      <c r="H122" s="8" t="str">
        <f aca="false">IF($A122="","",IFERROR(INDEX('Account Map'!$C$6:$C$200,MATCH($A122,'Account Map'!$A$6:$A$200,0)),"UNMAPPED"))</f>
        <v/>
      </c>
      <c r="I122" s="8" t="str">
        <f aca="false">IF($A122="","",IFERROR(INDEX('Account Map'!$E$6:$E$200,MATCH($A122,'Account Map'!$A$6:$A$200,0))&amp;"",""))</f>
        <v/>
      </c>
    </row>
    <row r="123" customFormat="false" ht="15" hidden="false" customHeight="false" outlineLevel="0" collapsed="false">
      <c r="D123" s="92"/>
      <c r="E123" s="92"/>
      <c r="F123" s="91" t="str">
        <f aca="false">IF($A123="","",N(D123)-N(E123))</f>
        <v/>
      </c>
      <c r="G123" s="8" t="str">
        <f aca="false">IF($A123="","",IFERROR(INDEX('Account Map'!$D$6:$D$200,MATCH($A123,'Account Map'!$A$6:$A$200,0)),"UNMAPPED"))</f>
        <v/>
      </c>
      <c r="H123" s="8" t="str">
        <f aca="false">IF($A123="","",IFERROR(INDEX('Account Map'!$C$6:$C$200,MATCH($A123,'Account Map'!$A$6:$A$200,0)),"UNMAPPED"))</f>
        <v/>
      </c>
      <c r="I123" s="8" t="str">
        <f aca="false">IF($A123="","",IFERROR(INDEX('Account Map'!$E$6:$E$200,MATCH($A123,'Account Map'!$A$6:$A$200,0))&amp;"",""))</f>
        <v/>
      </c>
    </row>
    <row r="124" customFormat="false" ht="15" hidden="false" customHeight="false" outlineLevel="0" collapsed="false">
      <c r="D124" s="92"/>
      <c r="E124" s="92"/>
      <c r="F124" s="91" t="str">
        <f aca="false">IF($A124="","",N(D124)-N(E124))</f>
        <v/>
      </c>
      <c r="G124" s="8" t="str">
        <f aca="false">IF($A124="","",IFERROR(INDEX('Account Map'!$D$6:$D$200,MATCH($A124,'Account Map'!$A$6:$A$200,0)),"UNMAPPED"))</f>
        <v/>
      </c>
      <c r="H124" s="8" t="str">
        <f aca="false">IF($A124="","",IFERROR(INDEX('Account Map'!$C$6:$C$200,MATCH($A124,'Account Map'!$A$6:$A$200,0)),"UNMAPPED"))</f>
        <v/>
      </c>
      <c r="I124" s="8" t="str">
        <f aca="false">IF($A124="","",IFERROR(INDEX('Account Map'!$E$6:$E$200,MATCH($A124,'Account Map'!$A$6:$A$200,0))&amp;"",""))</f>
        <v/>
      </c>
    </row>
    <row r="125" customFormat="false" ht="15" hidden="false" customHeight="false" outlineLevel="0" collapsed="false">
      <c r="D125" s="92"/>
      <c r="E125" s="92"/>
      <c r="F125" s="91" t="str">
        <f aca="false">IF($A125="","",N(D125)-N(E125))</f>
        <v/>
      </c>
      <c r="G125" s="8" t="str">
        <f aca="false">IF($A125="","",IFERROR(INDEX('Account Map'!$D$6:$D$200,MATCH($A125,'Account Map'!$A$6:$A$200,0)),"UNMAPPED"))</f>
        <v/>
      </c>
      <c r="H125" s="8" t="str">
        <f aca="false">IF($A125="","",IFERROR(INDEX('Account Map'!$C$6:$C$200,MATCH($A125,'Account Map'!$A$6:$A$200,0)),"UNMAPPED"))</f>
        <v/>
      </c>
      <c r="I125" s="8" t="str">
        <f aca="false">IF($A125="","",IFERROR(INDEX('Account Map'!$E$6:$E$200,MATCH($A125,'Account Map'!$A$6:$A$200,0))&amp;"",""))</f>
        <v/>
      </c>
    </row>
    <row r="126" customFormat="false" ht="15" hidden="false" customHeight="false" outlineLevel="0" collapsed="false">
      <c r="D126" s="92"/>
      <c r="E126" s="92"/>
      <c r="F126" s="91" t="str">
        <f aca="false">IF($A126="","",N(D126)-N(E126))</f>
        <v/>
      </c>
      <c r="G126" s="8" t="str">
        <f aca="false">IF($A126="","",IFERROR(INDEX('Account Map'!$D$6:$D$200,MATCH($A126,'Account Map'!$A$6:$A$200,0)),"UNMAPPED"))</f>
        <v/>
      </c>
      <c r="H126" s="8" t="str">
        <f aca="false">IF($A126="","",IFERROR(INDEX('Account Map'!$C$6:$C$200,MATCH($A126,'Account Map'!$A$6:$A$200,0)),"UNMAPPED"))</f>
        <v/>
      </c>
      <c r="I126" s="8" t="str">
        <f aca="false">IF($A126="","",IFERROR(INDEX('Account Map'!$E$6:$E$200,MATCH($A126,'Account Map'!$A$6:$A$200,0))&amp;"",""))</f>
        <v/>
      </c>
    </row>
    <row r="127" customFormat="false" ht="15" hidden="false" customHeight="false" outlineLevel="0" collapsed="false">
      <c r="D127" s="92"/>
      <c r="E127" s="92"/>
      <c r="F127" s="91" t="str">
        <f aca="false">IF($A127="","",N(D127)-N(E127))</f>
        <v/>
      </c>
      <c r="G127" s="8" t="str">
        <f aca="false">IF($A127="","",IFERROR(INDEX('Account Map'!$D$6:$D$200,MATCH($A127,'Account Map'!$A$6:$A$200,0)),"UNMAPPED"))</f>
        <v/>
      </c>
      <c r="H127" s="8" t="str">
        <f aca="false">IF($A127="","",IFERROR(INDEX('Account Map'!$C$6:$C$200,MATCH($A127,'Account Map'!$A$6:$A$200,0)),"UNMAPPED"))</f>
        <v/>
      </c>
      <c r="I127" s="8" t="str">
        <f aca="false">IF($A127="","",IFERROR(INDEX('Account Map'!$E$6:$E$200,MATCH($A127,'Account Map'!$A$6:$A$200,0))&amp;"",""))</f>
        <v/>
      </c>
    </row>
    <row r="128" customFormat="false" ht="15" hidden="false" customHeight="false" outlineLevel="0" collapsed="false">
      <c r="D128" s="92"/>
      <c r="E128" s="92"/>
      <c r="F128" s="91" t="str">
        <f aca="false">IF($A128="","",N(D128)-N(E128))</f>
        <v/>
      </c>
      <c r="G128" s="8" t="str">
        <f aca="false">IF($A128="","",IFERROR(INDEX('Account Map'!$D$6:$D$200,MATCH($A128,'Account Map'!$A$6:$A$200,0)),"UNMAPPED"))</f>
        <v/>
      </c>
      <c r="H128" s="8" t="str">
        <f aca="false">IF($A128="","",IFERROR(INDEX('Account Map'!$C$6:$C$200,MATCH($A128,'Account Map'!$A$6:$A$200,0)),"UNMAPPED"))</f>
        <v/>
      </c>
      <c r="I128" s="8" t="str">
        <f aca="false">IF($A128="","",IFERROR(INDEX('Account Map'!$E$6:$E$200,MATCH($A128,'Account Map'!$A$6:$A$200,0))&amp;"",""))</f>
        <v/>
      </c>
    </row>
    <row r="129" customFormat="false" ht="15" hidden="false" customHeight="false" outlineLevel="0" collapsed="false">
      <c r="D129" s="92"/>
      <c r="E129" s="92"/>
      <c r="F129" s="91" t="str">
        <f aca="false">IF($A129="","",N(D129)-N(E129))</f>
        <v/>
      </c>
      <c r="G129" s="8" t="str">
        <f aca="false">IF($A129="","",IFERROR(INDEX('Account Map'!$D$6:$D$200,MATCH($A129,'Account Map'!$A$6:$A$200,0)),"UNMAPPED"))</f>
        <v/>
      </c>
      <c r="H129" s="8" t="str">
        <f aca="false">IF($A129="","",IFERROR(INDEX('Account Map'!$C$6:$C$200,MATCH($A129,'Account Map'!$A$6:$A$200,0)),"UNMAPPED"))</f>
        <v/>
      </c>
      <c r="I129" s="8" t="str">
        <f aca="false">IF($A129="","",IFERROR(INDEX('Account Map'!$E$6:$E$200,MATCH($A129,'Account Map'!$A$6:$A$200,0))&amp;"",""))</f>
        <v/>
      </c>
    </row>
    <row r="130" customFormat="false" ht="15" hidden="false" customHeight="false" outlineLevel="0" collapsed="false">
      <c r="D130" s="92"/>
      <c r="E130" s="92"/>
      <c r="F130" s="91" t="str">
        <f aca="false">IF($A130="","",N(D130)-N(E130))</f>
        <v/>
      </c>
      <c r="G130" s="8" t="str">
        <f aca="false">IF($A130="","",IFERROR(INDEX('Account Map'!$D$6:$D$200,MATCH($A130,'Account Map'!$A$6:$A$200,0)),"UNMAPPED"))</f>
        <v/>
      </c>
      <c r="H130" s="8" t="str">
        <f aca="false">IF($A130="","",IFERROR(INDEX('Account Map'!$C$6:$C$200,MATCH($A130,'Account Map'!$A$6:$A$200,0)),"UNMAPPED"))</f>
        <v/>
      </c>
      <c r="I130" s="8" t="str">
        <f aca="false">IF($A130="","",IFERROR(INDEX('Account Map'!$E$6:$E$200,MATCH($A130,'Account Map'!$A$6:$A$200,0))&amp;"",""))</f>
        <v/>
      </c>
    </row>
    <row r="131" customFormat="false" ht="15" hidden="false" customHeight="false" outlineLevel="0" collapsed="false">
      <c r="D131" s="92"/>
      <c r="E131" s="92"/>
      <c r="F131" s="91" t="str">
        <f aca="false">IF($A131="","",N(D131)-N(E131))</f>
        <v/>
      </c>
      <c r="G131" s="8" t="str">
        <f aca="false">IF($A131="","",IFERROR(INDEX('Account Map'!$D$6:$D$200,MATCH($A131,'Account Map'!$A$6:$A$200,0)),"UNMAPPED"))</f>
        <v/>
      </c>
      <c r="H131" s="8" t="str">
        <f aca="false">IF($A131="","",IFERROR(INDEX('Account Map'!$C$6:$C$200,MATCH($A131,'Account Map'!$A$6:$A$200,0)),"UNMAPPED"))</f>
        <v/>
      </c>
      <c r="I131" s="8" t="str">
        <f aca="false">IF($A131="","",IFERROR(INDEX('Account Map'!$E$6:$E$200,MATCH($A131,'Account Map'!$A$6:$A$200,0))&amp;"",""))</f>
        <v/>
      </c>
    </row>
    <row r="132" customFormat="false" ht="15" hidden="false" customHeight="false" outlineLevel="0" collapsed="false">
      <c r="D132" s="92"/>
      <c r="E132" s="92"/>
      <c r="F132" s="91" t="str">
        <f aca="false">IF($A132="","",N(D132)-N(E132))</f>
        <v/>
      </c>
      <c r="G132" s="8" t="str">
        <f aca="false">IF($A132="","",IFERROR(INDEX('Account Map'!$D$6:$D$200,MATCH($A132,'Account Map'!$A$6:$A$200,0)),"UNMAPPED"))</f>
        <v/>
      </c>
      <c r="H132" s="8" t="str">
        <f aca="false">IF($A132="","",IFERROR(INDEX('Account Map'!$C$6:$C$200,MATCH($A132,'Account Map'!$A$6:$A$200,0)),"UNMAPPED"))</f>
        <v/>
      </c>
      <c r="I132" s="8" t="str">
        <f aca="false">IF($A132="","",IFERROR(INDEX('Account Map'!$E$6:$E$200,MATCH($A132,'Account Map'!$A$6:$A$200,0))&amp;"",""))</f>
        <v/>
      </c>
    </row>
    <row r="133" customFormat="false" ht="15" hidden="false" customHeight="false" outlineLevel="0" collapsed="false">
      <c r="D133" s="92"/>
      <c r="E133" s="92"/>
      <c r="F133" s="91" t="str">
        <f aca="false">IF($A133="","",N(D133)-N(E133))</f>
        <v/>
      </c>
      <c r="G133" s="8" t="str">
        <f aca="false">IF($A133="","",IFERROR(INDEX('Account Map'!$D$6:$D$200,MATCH($A133,'Account Map'!$A$6:$A$200,0)),"UNMAPPED"))</f>
        <v/>
      </c>
      <c r="H133" s="8" t="str">
        <f aca="false">IF($A133="","",IFERROR(INDEX('Account Map'!$C$6:$C$200,MATCH($A133,'Account Map'!$A$6:$A$200,0)),"UNMAPPED"))</f>
        <v/>
      </c>
      <c r="I133" s="8" t="str">
        <f aca="false">IF($A133="","",IFERROR(INDEX('Account Map'!$E$6:$E$200,MATCH($A133,'Account Map'!$A$6:$A$200,0))&amp;"",""))</f>
        <v/>
      </c>
    </row>
    <row r="134" customFormat="false" ht="15" hidden="false" customHeight="false" outlineLevel="0" collapsed="false">
      <c r="D134" s="92"/>
      <c r="E134" s="92"/>
      <c r="F134" s="91" t="str">
        <f aca="false">IF($A134="","",N(D134)-N(E134))</f>
        <v/>
      </c>
      <c r="G134" s="8" t="str">
        <f aca="false">IF($A134="","",IFERROR(INDEX('Account Map'!$D$6:$D$200,MATCH($A134,'Account Map'!$A$6:$A$200,0)),"UNMAPPED"))</f>
        <v/>
      </c>
      <c r="H134" s="8" t="str">
        <f aca="false">IF($A134="","",IFERROR(INDEX('Account Map'!$C$6:$C$200,MATCH($A134,'Account Map'!$A$6:$A$200,0)),"UNMAPPED"))</f>
        <v/>
      </c>
      <c r="I134" s="8" t="str">
        <f aca="false">IF($A134="","",IFERROR(INDEX('Account Map'!$E$6:$E$200,MATCH($A134,'Account Map'!$A$6:$A$200,0))&amp;"",""))</f>
        <v/>
      </c>
    </row>
    <row r="135" customFormat="false" ht="15" hidden="false" customHeight="false" outlineLevel="0" collapsed="false">
      <c r="D135" s="92"/>
      <c r="E135" s="92"/>
      <c r="F135" s="91" t="str">
        <f aca="false">IF($A135="","",N(D135)-N(E135))</f>
        <v/>
      </c>
      <c r="G135" s="8" t="str">
        <f aca="false">IF($A135="","",IFERROR(INDEX('Account Map'!$D$6:$D$200,MATCH($A135,'Account Map'!$A$6:$A$200,0)),"UNMAPPED"))</f>
        <v/>
      </c>
      <c r="H135" s="8" t="str">
        <f aca="false">IF($A135="","",IFERROR(INDEX('Account Map'!$C$6:$C$200,MATCH($A135,'Account Map'!$A$6:$A$200,0)),"UNMAPPED"))</f>
        <v/>
      </c>
      <c r="I135" s="8" t="str">
        <f aca="false">IF($A135="","",IFERROR(INDEX('Account Map'!$E$6:$E$200,MATCH($A135,'Account Map'!$A$6:$A$200,0))&amp;"",""))</f>
        <v/>
      </c>
    </row>
    <row r="136" customFormat="false" ht="15" hidden="false" customHeight="false" outlineLevel="0" collapsed="false">
      <c r="D136" s="92"/>
      <c r="E136" s="92"/>
      <c r="F136" s="91" t="str">
        <f aca="false">IF($A136="","",N(D136)-N(E136))</f>
        <v/>
      </c>
      <c r="G136" s="8" t="str">
        <f aca="false">IF($A136="","",IFERROR(INDEX('Account Map'!$D$6:$D$200,MATCH($A136,'Account Map'!$A$6:$A$200,0)),"UNMAPPED"))</f>
        <v/>
      </c>
      <c r="H136" s="8" t="str">
        <f aca="false">IF($A136="","",IFERROR(INDEX('Account Map'!$C$6:$C$200,MATCH($A136,'Account Map'!$A$6:$A$200,0)),"UNMAPPED"))</f>
        <v/>
      </c>
      <c r="I136" s="8" t="str">
        <f aca="false">IF($A136="","",IFERROR(INDEX('Account Map'!$E$6:$E$200,MATCH($A136,'Account Map'!$A$6:$A$200,0))&amp;"",""))</f>
        <v/>
      </c>
    </row>
    <row r="137" customFormat="false" ht="15" hidden="false" customHeight="false" outlineLevel="0" collapsed="false">
      <c r="D137" s="92"/>
      <c r="E137" s="92"/>
      <c r="F137" s="91" t="str">
        <f aca="false">IF($A137="","",N(D137)-N(E137))</f>
        <v/>
      </c>
      <c r="G137" s="8" t="str">
        <f aca="false">IF($A137="","",IFERROR(INDEX('Account Map'!$D$6:$D$200,MATCH($A137,'Account Map'!$A$6:$A$200,0)),"UNMAPPED"))</f>
        <v/>
      </c>
      <c r="H137" s="8" t="str">
        <f aca="false">IF($A137="","",IFERROR(INDEX('Account Map'!$C$6:$C$200,MATCH($A137,'Account Map'!$A$6:$A$200,0)),"UNMAPPED"))</f>
        <v/>
      </c>
      <c r="I137" s="8" t="str">
        <f aca="false">IF($A137="","",IFERROR(INDEX('Account Map'!$E$6:$E$200,MATCH($A137,'Account Map'!$A$6:$A$200,0))&amp;"",""))</f>
        <v/>
      </c>
    </row>
    <row r="138" customFormat="false" ht="15" hidden="false" customHeight="false" outlineLevel="0" collapsed="false">
      <c r="D138" s="92"/>
      <c r="E138" s="92"/>
      <c r="F138" s="91" t="str">
        <f aca="false">IF($A138="","",N(D138)-N(E138))</f>
        <v/>
      </c>
      <c r="G138" s="8" t="str">
        <f aca="false">IF($A138="","",IFERROR(INDEX('Account Map'!$D$6:$D$200,MATCH($A138,'Account Map'!$A$6:$A$200,0)),"UNMAPPED"))</f>
        <v/>
      </c>
      <c r="H138" s="8" t="str">
        <f aca="false">IF($A138="","",IFERROR(INDEX('Account Map'!$C$6:$C$200,MATCH($A138,'Account Map'!$A$6:$A$200,0)),"UNMAPPED"))</f>
        <v/>
      </c>
      <c r="I138" s="8" t="str">
        <f aca="false">IF($A138="","",IFERROR(INDEX('Account Map'!$E$6:$E$200,MATCH($A138,'Account Map'!$A$6:$A$200,0))&amp;"",""))</f>
        <v/>
      </c>
    </row>
    <row r="139" customFormat="false" ht="15" hidden="false" customHeight="false" outlineLevel="0" collapsed="false">
      <c r="D139" s="92"/>
      <c r="E139" s="92"/>
      <c r="F139" s="91" t="str">
        <f aca="false">IF($A139="","",N(D139)-N(E139))</f>
        <v/>
      </c>
      <c r="G139" s="8" t="str">
        <f aca="false">IF($A139="","",IFERROR(INDEX('Account Map'!$D$6:$D$200,MATCH($A139,'Account Map'!$A$6:$A$200,0)),"UNMAPPED"))</f>
        <v/>
      </c>
      <c r="H139" s="8" t="str">
        <f aca="false">IF($A139="","",IFERROR(INDEX('Account Map'!$C$6:$C$200,MATCH($A139,'Account Map'!$A$6:$A$200,0)),"UNMAPPED"))</f>
        <v/>
      </c>
      <c r="I139" s="8" t="str">
        <f aca="false">IF($A139="","",IFERROR(INDEX('Account Map'!$E$6:$E$200,MATCH($A139,'Account Map'!$A$6:$A$200,0))&amp;"",""))</f>
        <v/>
      </c>
    </row>
    <row r="140" customFormat="false" ht="15" hidden="false" customHeight="false" outlineLevel="0" collapsed="false">
      <c r="D140" s="92"/>
      <c r="E140" s="92"/>
      <c r="F140" s="91" t="str">
        <f aca="false">IF($A140="","",N(D140)-N(E140))</f>
        <v/>
      </c>
      <c r="G140" s="8" t="str">
        <f aca="false">IF($A140="","",IFERROR(INDEX('Account Map'!$D$6:$D$200,MATCH($A140,'Account Map'!$A$6:$A$200,0)),"UNMAPPED"))</f>
        <v/>
      </c>
      <c r="H140" s="8" t="str">
        <f aca="false">IF($A140="","",IFERROR(INDEX('Account Map'!$C$6:$C$200,MATCH($A140,'Account Map'!$A$6:$A$200,0)),"UNMAPPED"))</f>
        <v/>
      </c>
      <c r="I140" s="8" t="str">
        <f aca="false">IF($A140="","",IFERROR(INDEX('Account Map'!$E$6:$E$200,MATCH($A140,'Account Map'!$A$6:$A$200,0))&amp;"",""))</f>
        <v/>
      </c>
    </row>
    <row r="141" customFormat="false" ht="15" hidden="false" customHeight="false" outlineLevel="0" collapsed="false">
      <c r="D141" s="92"/>
      <c r="E141" s="92"/>
      <c r="F141" s="91" t="str">
        <f aca="false">IF($A141="","",N(D141)-N(E141))</f>
        <v/>
      </c>
      <c r="G141" s="8" t="str">
        <f aca="false">IF($A141="","",IFERROR(INDEX('Account Map'!$D$6:$D$200,MATCH($A141,'Account Map'!$A$6:$A$200,0)),"UNMAPPED"))</f>
        <v/>
      </c>
      <c r="H141" s="8" t="str">
        <f aca="false">IF($A141="","",IFERROR(INDEX('Account Map'!$C$6:$C$200,MATCH($A141,'Account Map'!$A$6:$A$200,0)),"UNMAPPED"))</f>
        <v/>
      </c>
      <c r="I141" s="8" t="str">
        <f aca="false">IF($A141="","",IFERROR(INDEX('Account Map'!$E$6:$E$200,MATCH($A141,'Account Map'!$A$6:$A$200,0))&amp;"",""))</f>
        <v/>
      </c>
    </row>
    <row r="142" customFormat="false" ht="15" hidden="false" customHeight="false" outlineLevel="0" collapsed="false">
      <c r="D142" s="92"/>
      <c r="E142" s="92"/>
      <c r="F142" s="91" t="str">
        <f aca="false">IF($A142="","",N(D142)-N(E142))</f>
        <v/>
      </c>
      <c r="G142" s="8" t="str">
        <f aca="false">IF($A142="","",IFERROR(INDEX('Account Map'!$D$6:$D$200,MATCH($A142,'Account Map'!$A$6:$A$200,0)),"UNMAPPED"))</f>
        <v/>
      </c>
      <c r="H142" s="8" t="str">
        <f aca="false">IF($A142="","",IFERROR(INDEX('Account Map'!$C$6:$C$200,MATCH($A142,'Account Map'!$A$6:$A$200,0)),"UNMAPPED"))</f>
        <v/>
      </c>
      <c r="I142" s="8" t="str">
        <f aca="false">IF($A142="","",IFERROR(INDEX('Account Map'!$E$6:$E$200,MATCH($A142,'Account Map'!$A$6:$A$200,0))&amp;"",""))</f>
        <v/>
      </c>
    </row>
    <row r="143" customFormat="false" ht="15" hidden="false" customHeight="false" outlineLevel="0" collapsed="false">
      <c r="D143" s="92"/>
      <c r="E143" s="92"/>
      <c r="F143" s="91" t="str">
        <f aca="false">IF($A143="","",N(D143)-N(E143))</f>
        <v/>
      </c>
      <c r="G143" s="8" t="str">
        <f aca="false">IF($A143="","",IFERROR(INDEX('Account Map'!$D$6:$D$200,MATCH($A143,'Account Map'!$A$6:$A$200,0)),"UNMAPPED"))</f>
        <v/>
      </c>
      <c r="H143" s="8" t="str">
        <f aca="false">IF($A143="","",IFERROR(INDEX('Account Map'!$C$6:$C$200,MATCH($A143,'Account Map'!$A$6:$A$200,0)),"UNMAPPED"))</f>
        <v/>
      </c>
      <c r="I143" s="8" t="str">
        <f aca="false">IF($A143="","",IFERROR(INDEX('Account Map'!$E$6:$E$200,MATCH($A143,'Account Map'!$A$6:$A$200,0))&amp;"",""))</f>
        <v/>
      </c>
    </row>
    <row r="144" customFormat="false" ht="15" hidden="false" customHeight="false" outlineLevel="0" collapsed="false">
      <c r="D144" s="92"/>
      <c r="E144" s="92"/>
      <c r="F144" s="91" t="str">
        <f aca="false">IF($A144="","",N(D144)-N(E144))</f>
        <v/>
      </c>
      <c r="G144" s="8" t="str">
        <f aca="false">IF($A144="","",IFERROR(INDEX('Account Map'!$D$6:$D$200,MATCH($A144,'Account Map'!$A$6:$A$200,0)),"UNMAPPED"))</f>
        <v/>
      </c>
      <c r="H144" s="8" t="str">
        <f aca="false">IF($A144="","",IFERROR(INDEX('Account Map'!$C$6:$C$200,MATCH($A144,'Account Map'!$A$6:$A$200,0)),"UNMAPPED"))</f>
        <v/>
      </c>
      <c r="I144" s="8" t="str">
        <f aca="false">IF($A144="","",IFERROR(INDEX('Account Map'!$E$6:$E$200,MATCH($A144,'Account Map'!$A$6:$A$200,0))&amp;"",""))</f>
        <v/>
      </c>
    </row>
    <row r="145" customFormat="false" ht="15" hidden="false" customHeight="false" outlineLevel="0" collapsed="false">
      <c r="D145" s="92"/>
      <c r="E145" s="92"/>
      <c r="F145" s="91" t="str">
        <f aca="false">IF($A145="","",N(D145)-N(E145))</f>
        <v/>
      </c>
      <c r="G145" s="8" t="str">
        <f aca="false">IF($A145="","",IFERROR(INDEX('Account Map'!$D$6:$D$200,MATCH($A145,'Account Map'!$A$6:$A$200,0)),"UNMAPPED"))</f>
        <v/>
      </c>
      <c r="H145" s="8" t="str">
        <f aca="false">IF($A145="","",IFERROR(INDEX('Account Map'!$C$6:$C$200,MATCH($A145,'Account Map'!$A$6:$A$200,0)),"UNMAPPED"))</f>
        <v/>
      </c>
      <c r="I145" s="8" t="str">
        <f aca="false">IF($A145="","",IFERROR(INDEX('Account Map'!$E$6:$E$200,MATCH($A145,'Account Map'!$A$6:$A$200,0))&amp;"",""))</f>
        <v/>
      </c>
    </row>
    <row r="146" customFormat="false" ht="15" hidden="false" customHeight="false" outlineLevel="0" collapsed="false">
      <c r="D146" s="92"/>
      <c r="E146" s="92"/>
      <c r="F146" s="91" t="str">
        <f aca="false">IF($A146="","",N(D146)-N(E146))</f>
        <v/>
      </c>
      <c r="G146" s="8" t="str">
        <f aca="false">IF($A146="","",IFERROR(INDEX('Account Map'!$D$6:$D$200,MATCH($A146,'Account Map'!$A$6:$A$200,0)),"UNMAPPED"))</f>
        <v/>
      </c>
      <c r="H146" s="8" t="str">
        <f aca="false">IF($A146="","",IFERROR(INDEX('Account Map'!$C$6:$C$200,MATCH($A146,'Account Map'!$A$6:$A$200,0)),"UNMAPPED"))</f>
        <v/>
      </c>
      <c r="I146" s="8" t="str">
        <f aca="false">IF($A146="","",IFERROR(INDEX('Account Map'!$E$6:$E$200,MATCH($A146,'Account Map'!$A$6:$A$200,0))&amp;"",""))</f>
        <v/>
      </c>
    </row>
    <row r="147" customFormat="false" ht="15" hidden="false" customHeight="false" outlineLevel="0" collapsed="false">
      <c r="D147" s="92"/>
      <c r="E147" s="92"/>
      <c r="F147" s="91" t="str">
        <f aca="false">IF($A147="","",N(D147)-N(E147))</f>
        <v/>
      </c>
      <c r="G147" s="8" t="str">
        <f aca="false">IF($A147="","",IFERROR(INDEX('Account Map'!$D$6:$D$200,MATCH($A147,'Account Map'!$A$6:$A$200,0)),"UNMAPPED"))</f>
        <v/>
      </c>
      <c r="H147" s="8" t="str">
        <f aca="false">IF($A147="","",IFERROR(INDEX('Account Map'!$C$6:$C$200,MATCH($A147,'Account Map'!$A$6:$A$200,0)),"UNMAPPED"))</f>
        <v/>
      </c>
      <c r="I147" s="8" t="str">
        <f aca="false">IF($A147="","",IFERROR(INDEX('Account Map'!$E$6:$E$200,MATCH($A147,'Account Map'!$A$6:$A$200,0))&amp;"",""))</f>
        <v/>
      </c>
    </row>
    <row r="148" customFormat="false" ht="15" hidden="false" customHeight="false" outlineLevel="0" collapsed="false">
      <c r="D148" s="92"/>
      <c r="E148" s="92"/>
      <c r="F148" s="91" t="str">
        <f aca="false">IF($A148="","",N(D148)-N(E148))</f>
        <v/>
      </c>
      <c r="G148" s="8" t="str">
        <f aca="false">IF($A148="","",IFERROR(INDEX('Account Map'!$D$6:$D$200,MATCH($A148,'Account Map'!$A$6:$A$200,0)),"UNMAPPED"))</f>
        <v/>
      </c>
      <c r="H148" s="8" t="str">
        <f aca="false">IF($A148="","",IFERROR(INDEX('Account Map'!$C$6:$C$200,MATCH($A148,'Account Map'!$A$6:$A$200,0)),"UNMAPPED"))</f>
        <v/>
      </c>
      <c r="I148" s="8" t="str">
        <f aca="false">IF($A148="","",IFERROR(INDEX('Account Map'!$E$6:$E$200,MATCH($A148,'Account Map'!$A$6:$A$200,0))&amp;"",""))</f>
        <v/>
      </c>
    </row>
    <row r="149" customFormat="false" ht="15" hidden="false" customHeight="false" outlineLevel="0" collapsed="false">
      <c r="D149" s="92"/>
      <c r="E149" s="92"/>
      <c r="F149" s="91" t="str">
        <f aca="false">IF($A149="","",N(D149)-N(E149))</f>
        <v/>
      </c>
      <c r="G149" s="8" t="str">
        <f aca="false">IF($A149="","",IFERROR(INDEX('Account Map'!$D$6:$D$200,MATCH($A149,'Account Map'!$A$6:$A$200,0)),"UNMAPPED"))</f>
        <v/>
      </c>
      <c r="H149" s="8" t="str">
        <f aca="false">IF($A149="","",IFERROR(INDEX('Account Map'!$C$6:$C$200,MATCH($A149,'Account Map'!$A$6:$A$200,0)),"UNMAPPED"))</f>
        <v/>
      </c>
      <c r="I149" s="8" t="str">
        <f aca="false">IF($A149="","",IFERROR(INDEX('Account Map'!$E$6:$E$200,MATCH($A149,'Account Map'!$A$6:$A$200,0))&amp;"",""))</f>
        <v/>
      </c>
    </row>
    <row r="150" customFormat="false" ht="15" hidden="false" customHeight="false" outlineLevel="0" collapsed="false">
      <c r="D150" s="92"/>
      <c r="E150" s="92"/>
      <c r="F150" s="91" t="str">
        <f aca="false">IF($A150="","",N(D150)-N(E150))</f>
        <v/>
      </c>
      <c r="G150" s="8" t="str">
        <f aca="false">IF($A150="","",IFERROR(INDEX('Account Map'!$D$6:$D$200,MATCH($A150,'Account Map'!$A$6:$A$200,0)),"UNMAPPED"))</f>
        <v/>
      </c>
      <c r="H150" s="8" t="str">
        <f aca="false">IF($A150="","",IFERROR(INDEX('Account Map'!$C$6:$C$200,MATCH($A150,'Account Map'!$A$6:$A$200,0)),"UNMAPPED"))</f>
        <v/>
      </c>
      <c r="I150" s="8" t="str">
        <f aca="false">IF($A150="","",IFERROR(INDEX('Account Map'!$E$6:$E$200,MATCH($A150,'Account Map'!$A$6:$A$200,0))&amp;"",""))</f>
        <v/>
      </c>
    </row>
    <row r="151" customFormat="false" ht="15" hidden="false" customHeight="false" outlineLevel="0" collapsed="false">
      <c r="D151" s="92"/>
      <c r="E151" s="92"/>
      <c r="F151" s="91" t="str">
        <f aca="false">IF($A151="","",N(D151)-N(E151))</f>
        <v/>
      </c>
      <c r="G151" s="8" t="str">
        <f aca="false">IF($A151="","",IFERROR(INDEX('Account Map'!$D$6:$D$200,MATCH($A151,'Account Map'!$A$6:$A$200,0)),"UNMAPPED"))</f>
        <v/>
      </c>
      <c r="H151" s="8" t="str">
        <f aca="false">IF($A151="","",IFERROR(INDEX('Account Map'!$C$6:$C$200,MATCH($A151,'Account Map'!$A$6:$A$200,0)),"UNMAPPED"))</f>
        <v/>
      </c>
      <c r="I151" s="8" t="str">
        <f aca="false">IF($A151="","",IFERROR(INDEX('Account Map'!$E$6:$E$200,MATCH($A151,'Account Map'!$A$6:$A$200,0))&amp;"",""))</f>
        <v/>
      </c>
    </row>
    <row r="152" customFormat="false" ht="15" hidden="false" customHeight="false" outlineLevel="0" collapsed="false">
      <c r="D152" s="92"/>
      <c r="E152" s="92"/>
      <c r="F152" s="91" t="str">
        <f aca="false">IF($A152="","",N(D152)-N(E152))</f>
        <v/>
      </c>
      <c r="G152" s="8" t="str">
        <f aca="false">IF($A152="","",IFERROR(INDEX('Account Map'!$D$6:$D$200,MATCH($A152,'Account Map'!$A$6:$A$200,0)),"UNMAPPED"))</f>
        <v/>
      </c>
      <c r="H152" s="8" t="str">
        <f aca="false">IF($A152="","",IFERROR(INDEX('Account Map'!$C$6:$C$200,MATCH($A152,'Account Map'!$A$6:$A$200,0)),"UNMAPPED"))</f>
        <v/>
      </c>
      <c r="I152" s="8" t="str">
        <f aca="false">IF($A152="","",IFERROR(INDEX('Account Map'!$E$6:$E$200,MATCH($A152,'Account Map'!$A$6:$A$200,0))&amp;"",""))</f>
        <v/>
      </c>
    </row>
    <row r="153" customFormat="false" ht="15" hidden="false" customHeight="false" outlineLevel="0" collapsed="false">
      <c r="D153" s="92"/>
      <c r="E153" s="92"/>
      <c r="F153" s="91" t="str">
        <f aca="false">IF($A153="","",N(D153)-N(E153))</f>
        <v/>
      </c>
      <c r="G153" s="8" t="str">
        <f aca="false">IF($A153="","",IFERROR(INDEX('Account Map'!$D$6:$D$200,MATCH($A153,'Account Map'!$A$6:$A$200,0)),"UNMAPPED"))</f>
        <v/>
      </c>
      <c r="H153" s="8" t="str">
        <f aca="false">IF($A153="","",IFERROR(INDEX('Account Map'!$C$6:$C$200,MATCH($A153,'Account Map'!$A$6:$A$200,0)),"UNMAPPED"))</f>
        <v/>
      </c>
      <c r="I153" s="8" t="str">
        <f aca="false">IF($A153="","",IFERROR(INDEX('Account Map'!$E$6:$E$200,MATCH($A153,'Account Map'!$A$6:$A$200,0))&amp;"",""))</f>
        <v/>
      </c>
    </row>
    <row r="154" customFormat="false" ht="15" hidden="false" customHeight="false" outlineLevel="0" collapsed="false">
      <c r="D154" s="92"/>
      <c r="E154" s="92"/>
      <c r="F154" s="91" t="str">
        <f aca="false">IF($A154="","",N(D154)-N(E154))</f>
        <v/>
      </c>
      <c r="G154" s="8" t="str">
        <f aca="false">IF($A154="","",IFERROR(INDEX('Account Map'!$D$6:$D$200,MATCH($A154,'Account Map'!$A$6:$A$200,0)),"UNMAPPED"))</f>
        <v/>
      </c>
      <c r="H154" s="8" t="str">
        <f aca="false">IF($A154="","",IFERROR(INDEX('Account Map'!$C$6:$C$200,MATCH($A154,'Account Map'!$A$6:$A$200,0)),"UNMAPPED"))</f>
        <v/>
      </c>
      <c r="I154" s="8" t="str">
        <f aca="false">IF($A154="","",IFERROR(INDEX('Account Map'!$E$6:$E$200,MATCH($A154,'Account Map'!$A$6:$A$200,0))&amp;"",""))</f>
        <v/>
      </c>
    </row>
    <row r="155" customFormat="false" ht="15" hidden="false" customHeight="false" outlineLevel="0" collapsed="false">
      <c r="D155" s="92"/>
      <c r="E155" s="92"/>
      <c r="F155" s="91" t="str">
        <f aca="false">IF($A155="","",N(D155)-N(E155))</f>
        <v/>
      </c>
      <c r="G155" s="8" t="str">
        <f aca="false">IF($A155="","",IFERROR(INDEX('Account Map'!$D$6:$D$200,MATCH($A155,'Account Map'!$A$6:$A$200,0)),"UNMAPPED"))</f>
        <v/>
      </c>
      <c r="H155" s="8" t="str">
        <f aca="false">IF($A155="","",IFERROR(INDEX('Account Map'!$C$6:$C$200,MATCH($A155,'Account Map'!$A$6:$A$200,0)),"UNMAPPED"))</f>
        <v/>
      </c>
      <c r="I155" s="8" t="str">
        <f aca="false">IF($A155="","",IFERROR(INDEX('Account Map'!$E$6:$E$200,MATCH($A155,'Account Map'!$A$6:$A$200,0))&amp;"",""))</f>
        <v/>
      </c>
    </row>
    <row r="156" customFormat="false" ht="15" hidden="false" customHeight="false" outlineLevel="0" collapsed="false">
      <c r="D156" s="92"/>
      <c r="E156" s="92"/>
      <c r="F156" s="91" t="str">
        <f aca="false">IF($A156="","",N(D156)-N(E156))</f>
        <v/>
      </c>
      <c r="G156" s="8" t="str">
        <f aca="false">IF($A156="","",IFERROR(INDEX('Account Map'!$D$6:$D$200,MATCH($A156,'Account Map'!$A$6:$A$200,0)),"UNMAPPED"))</f>
        <v/>
      </c>
      <c r="H156" s="8" t="str">
        <f aca="false">IF($A156="","",IFERROR(INDEX('Account Map'!$C$6:$C$200,MATCH($A156,'Account Map'!$A$6:$A$200,0)),"UNMAPPED"))</f>
        <v/>
      </c>
      <c r="I156" s="8" t="str">
        <f aca="false">IF($A156="","",IFERROR(INDEX('Account Map'!$E$6:$E$200,MATCH($A156,'Account Map'!$A$6:$A$200,0))&amp;"",""))</f>
        <v/>
      </c>
    </row>
    <row r="157" customFormat="false" ht="15" hidden="false" customHeight="false" outlineLevel="0" collapsed="false">
      <c r="D157" s="92"/>
      <c r="E157" s="92"/>
      <c r="F157" s="91" t="str">
        <f aca="false">IF($A157="","",N(D157)-N(E157))</f>
        <v/>
      </c>
      <c r="G157" s="8" t="str">
        <f aca="false">IF($A157="","",IFERROR(INDEX('Account Map'!$D$6:$D$200,MATCH($A157,'Account Map'!$A$6:$A$200,0)),"UNMAPPED"))</f>
        <v/>
      </c>
      <c r="H157" s="8" t="str">
        <f aca="false">IF($A157="","",IFERROR(INDEX('Account Map'!$C$6:$C$200,MATCH($A157,'Account Map'!$A$6:$A$200,0)),"UNMAPPED"))</f>
        <v/>
      </c>
      <c r="I157" s="8" t="str">
        <f aca="false">IF($A157="","",IFERROR(INDEX('Account Map'!$E$6:$E$200,MATCH($A157,'Account Map'!$A$6:$A$200,0))&amp;"",""))</f>
        <v/>
      </c>
    </row>
    <row r="158" customFormat="false" ht="15" hidden="false" customHeight="false" outlineLevel="0" collapsed="false">
      <c r="D158" s="92"/>
      <c r="E158" s="92"/>
      <c r="F158" s="91" t="str">
        <f aca="false">IF($A158="","",N(D158)-N(E158))</f>
        <v/>
      </c>
      <c r="G158" s="8" t="str">
        <f aca="false">IF($A158="","",IFERROR(INDEX('Account Map'!$D$6:$D$200,MATCH($A158,'Account Map'!$A$6:$A$200,0)),"UNMAPPED"))</f>
        <v/>
      </c>
      <c r="H158" s="8" t="str">
        <f aca="false">IF($A158="","",IFERROR(INDEX('Account Map'!$C$6:$C$200,MATCH($A158,'Account Map'!$A$6:$A$200,0)),"UNMAPPED"))</f>
        <v/>
      </c>
      <c r="I158" s="8" t="str">
        <f aca="false">IF($A158="","",IFERROR(INDEX('Account Map'!$E$6:$E$200,MATCH($A158,'Account Map'!$A$6:$A$200,0))&amp;"",""))</f>
        <v/>
      </c>
    </row>
    <row r="159" customFormat="false" ht="15" hidden="false" customHeight="false" outlineLevel="0" collapsed="false">
      <c r="D159" s="92"/>
      <c r="E159" s="92"/>
      <c r="F159" s="91" t="str">
        <f aca="false">IF($A159="","",N(D159)-N(E159))</f>
        <v/>
      </c>
      <c r="G159" s="8" t="str">
        <f aca="false">IF($A159="","",IFERROR(INDEX('Account Map'!$D$6:$D$200,MATCH($A159,'Account Map'!$A$6:$A$200,0)),"UNMAPPED"))</f>
        <v/>
      </c>
      <c r="H159" s="8" t="str">
        <f aca="false">IF($A159="","",IFERROR(INDEX('Account Map'!$C$6:$C$200,MATCH($A159,'Account Map'!$A$6:$A$200,0)),"UNMAPPED"))</f>
        <v/>
      </c>
      <c r="I159" s="8" t="str">
        <f aca="false">IF($A159="","",IFERROR(INDEX('Account Map'!$E$6:$E$200,MATCH($A159,'Account Map'!$A$6:$A$200,0))&amp;"",""))</f>
        <v/>
      </c>
    </row>
    <row r="160" customFormat="false" ht="15" hidden="false" customHeight="false" outlineLevel="0" collapsed="false">
      <c r="D160" s="92"/>
      <c r="E160" s="92"/>
      <c r="F160" s="91" t="str">
        <f aca="false">IF($A160="","",N(D160)-N(E160))</f>
        <v/>
      </c>
      <c r="G160" s="8" t="str">
        <f aca="false">IF($A160="","",IFERROR(INDEX('Account Map'!$D$6:$D$200,MATCH($A160,'Account Map'!$A$6:$A$200,0)),"UNMAPPED"))</f>
        <v/>
      </c>
      <c r="H160" s="8" t="str">
        <f aca="false">IF($A160="","",IFERROR(INDEX('Account Map'!$C$6:$C$200,MATCH($A160,'Account Map'!$A$6:$A$200,0)),"UNMAPPED"))</f>
        <v/>
      </c>
      <c r="I160" s="8" t="str">
        <f aca="false">IF($A160="","",IFERROR(INDEX('Account Map'!$E$6:$E$200,MATCH($A160,'Account Map'!$A$6:$A$200,0))&amp;"",""))</f>
        <v/>
      </c>
    </row>
    <row r="161" customFormat="false" ht="15" hidden="false" customHeight="false" outlineLevel="0" collapsed="false">
      <c r="D161" s="92"/>
      <c r="E161" s="92"/>
      <c r="F161" s="91" t="str">
        <f aca="false">IF($A161="","",N(D161)-N(E161))</f>
        <v/>
      </c>
      <c r="G161" s="8" t="str">
        <f aca="false">IF($A161="","",IFERROR(INDEX('Account Map'!$D$6:$D$200,MATCH($A161,'Account Map'!$A$6:$A$200,0)),"UNMAPPED"))</f>
        <v/>
      </c>
      <c r="H161" s="8" t="str">
        <f aca="false">IF($A161="","",IFERROR(INDEX('Account Map'!$C$6:$C$200,MATCH($A161,'Account Map'!$A$6:$A$200,0)),"UNMAPPED"))</f>
        <v/>
      </c>
      <c r="I161" s="8" t="str">
        <f aca="false">IF($A161="","",IFERROR(INDEX('Account Map'!$E$6:$E$200,MATCH($A161,'Account Map'!$A$6:$A$200,0))&amp;"",""))</f>
        <v/>
      </c>
    </row>
    <row r="162" customFormat="false" ht="15" hidden="false" customHeight="false" outlineLevel="0" collapsed="false">
      <c r="D162" s="92"/>
      <c r="E162" s="92"/>
      <c r="F162" s="91" t="str">
        <f aca="false">IF($A162="","",N(D162)-N(E162))</f>
        <v/>
      </c>
      <c r="G162" s="8" t="str">
        <f aca="false">IF($A162="","",IFERROR(INDEX('Account Map'!$D$6:$D$200,MATCH($A162,'Account Map'!$A$6:$A$200,0)),"UNMAPPED"))</f>
        <v/>
      </c>
      <c r="H162" s="8" t="str">
        <f aca="false">IF($A162="","",IFERROR(INDEX('Account Map'!$C$6:$C$200,MATCH($A162,'Account Map'!$A$6:$A$200,0)),"UNMAPPED"))</f>
        <v/>
      </c>
      <c r="I162" s="8" t="str">
        <f aca="false">IF($A162="","",IFERROR(INDEX('Account Map'!$E$6:$E$200,MATCH($A162,'Account Map'!$A$6:$A$200,0))&amp;"",""))</f>
        <v/>
      </c>
    </row>
    <row r="163" customFormat="false" ht="15" hidden="false" customHeight="false" outlineLevel="0" collapsed="false">
      <c r="D163" s="92"/>
      <c r="E163" s="92"/>
      <c r="F163" s="91" t="str">
        <f aca="false">IF($A163="","",N(D163)-N(E163))</f>
        <v/>
      </c>
      <c r="G163" s="8" t="str">
        <f aca="false">IF($A163="","",IFERROR(INDEX('Account Map'!$D$6:$D$200,MATCH($A163,'Account Map'!$A$6:$A$200,0)),"UNMAPPED"))</f>
        <v/>
      </c>
      <c r="H163" s="8" t="str">
        <f aca="false">IF($A163="","",IFERROR(INDEX('Account Map'!$C$6:$C$200,MATCH($A163,'Account Map'!$A$6:$A$200,0)),"UNMAPPED"))</f>
        <v/>
      </c>
      <c r="I163" s="8" t="str">
        <f aca="false">IF($A163="","",IFERROR(INDEX('Account Map'!$E$6:$E$200,MATCH($A163,'Account Map'!$A$6:$A$200,0))&amp;"",""))</f>
        <v/>
      </c>
    </row>
    <row r="164" customFormat="false" ht="15" hidden="false" customHeight="false" outlineLevel="0" collapsed="false">
      <c r="D164" s="92"/>
      <c r="E164" s="92"/>
      <c r="F164" s="91" t="str">
        <f aca="false">IF($A164="","",N(D164)-N(E164))</f>
        <v/>
      </c>
      <c r="G164" s="8" t="str">
        <f aca="false">IF($A164="","",IFERROR(INDEX('Account Map'!$D$6:$D$200,MATCH($A164,'Account Map'!$A$6:$A$200,0)),"UNMAPPED"))</f>
        <v/>
      </c>
      <c r="H164" s="8" t="str">
        <f aca="false">IF($A164="","",IFERROR(INDEX('Account Map'!$C$6:$C$200,MATCH($A164,'Account Map'!$A$6:$A$200,0)),"UNMAPPED"))</f>
        <v/>
      </c>
      <c r="I164" s="8" t="str">
        <f aca="false">IF($A164="","",IFERROR(INDEX('Account Map'!$E$6:$E$200,MATCH($A164,'Account Map'!$A$6:$A$200,0))&amp;"",""))</f>
        <v/>
      </c>
    </row>
    <row r="165" customFormat="false" ht="15" hidden="false" customHeight="false" outlineLevel="0" collapsed="false">
      <c r="D165" s="92"/>
      <c r="E165" s="92"/>
      <c r="F165" s="91" t="str">
        <f aca="false">IF($A165="","",N(D165)-N(E165))</f>
        <v/>
      </c>
      <c r="G165" s="8" t="str">
        <f aca="false">IF($A165="","",IFERROR(INDEX('Account Map'!$D$6:$D$200,MATCH($A165,'Account Map'!$A$6:$A$200,0)),"UNMAPPED"))</f>
        <v/>
      </c>
      <c r="H165" s="8" t="str">
        <f aca="false">IF($A165="","",IFERROR(INDEX('Account Map'!$C$6:$C$200,MATCH($A165,'Account Map'!$A$6:$A$200,0)),"UNMAPPED"))</f>
        <v/>
      </c>
      <c r="I165" s="8" t="str">
        <f aca="false">IF($A165="","",IFERROR(INDEX('Account Map'!$E$6:$E$200,MATCH($A165,'Account Map'!$A$6:$A$200,0))&amp;"",""))</f>
        <v/>
      </c>
    </row>
    <row r="166" customFormat="false" ht="15" hidden="false" customHeight="false" outlineLevel="0" collapsed="false">
      <c r="D166" s="92"/>
      <c r="E166" s="92"/>
      <c r="F166" s="91" t="str">
        <f aca="false">IF($A166="","",N(D166)-N(E166))</f>
        <v/>
      </c>
      <c r="G166" s="8" t="str">
        <f aca="false">IF($A166="","",IFERROR(INDEX('Account Map'!$D$6:$D$200,MATCH($A166,'Account Map'!$A$6:$A$200,0)),"UNMAPPED"))</f>
        <v/>
      </c>
      <c r="H166" s="8" t="str">
        <f aca="false">IF($A166="","",IFERROR(INDEX('Account Map'!$C$6:$C$200,MATCH($A166,'Account Map'!$A$6:$A$200,0)),"UNMAPPED"))</f>
        <v/>
      </c>
      <c r="I166" s="8" t="str">
        <f aca="false">IF($A166="","",IFERROR(INDEX('Account Map'!$E$6:$E$200,MATCH($A166,'Account Map'!$A$6:$A$200,0))&amp;"",""))</f>
        <v/>
      </c>
    </row>
    <row r="167" customFormat="false" ht="15" hidden="false" customHeight="false" outlineLevel="0" collapsed="false">
      <c r="D167" s="92"/>
      <c r="E167" s="92"/>
      <c r="F167" s="91" t="str">
        <f aca="false">IF($A167="","",N(D167)-N(E167))</f>
        <v/>
      </c>
      <c r="G167" s="8" t="str">
        <f aca="false">IF($A167="","",IFERROR(INDEX('Account Map'!$D$6:$D$200,MATCH($A167,'Account Map'!$A$6:$A$200,0)),"UNMAPPED"))</f>
        <v/>
      </c>
      <c r="H167" s="8" t="str">
        <f aca="false">IF($A167="","",IFERROR(INDEX('Account Map'!$C$6:$C$200,MATCH($A167,'Account Map'!$A$6:$A$200,0)),"UNMAPPED"))</f>
        <v/>
      </c>
      <c r="I167" s="8" t="str">
        <f aca="false">IF($A167="","",IFERROR(INDEX('Account Map'!$E$6:$E$200,MATCH($A167,'Account Map'!$A$6:$A$200,0))&amp;"",""))</f>
        <v/>
      </c>
    </row>
    <row r="168" customFormat="false" ht="15" hidden="false" customHeight="false" outlineLevel="0" collapsed="false">
      <c r="D168" s="92"/>
      <c r="E168" s="92"/>
      <c r="F168" s="91" t="str">
        <f aca="false">IF($A168="","",N(D168)-N(E168))</f>
        <v/>
      </c>
      <c r="G168" s="8" t="str">
        <f aca="false">IF($A168="","",IFERROR(INDEX('Account Map'!$D$6:$D$200,MATCH($A168,'Account Map'!$A$6:$A$200,0)),"UNMAPPED"))</f>
        <v/>
      </c>
      <c r="H168" s="8" t="str">
        <f aca="false">IF($A168="","",IFERROR(INDEX('Account Map'!$C$6:$C$200,MATCH($A168,'Account Map'!$A$6:$A$200,0)),"UNMAPPED"))</f>
        <v/>
      </c>
      <c r="I168" s="8" t="str">
        <f aca="false">IF($A168="","",IFERROR(INDEX('Account Map'!$E$6:$E$200,MATCH($A168,'Account Map'!$A$6:$A$200,0))&amp;"",""))</f>
        <v/>
      </c>
    </row>
    <row r="169" customFormat="false" ht="15" hidden="false" customHeight="false" outlineLevel="0" collapsed="false">
      <c r="D169" s="92"/>
      <c r="E169" s="92"/>
      <c r="F169" s="91" t="str">
        <f aca="false">IF($A169="","",N(D169)-N(E169))</f>
        <v/>
      </c>
      <c r="G169" s="8" t="str">
        <f aca="false">IF($A169="","",IFERROR(INDEX('Account Map'!$D$6:$D$200,MATCH($A169,'Account Map'!$A$6:$A$200,0)),"UNMAPPED"))</f>
        <v/>
      </c>
      <c r="H169" s="8" t="str">
        <f aca="false">IF($A169="","",IFERROR(INDEX('Account Map'!$C$6:$C$200,MATCH($A169,'Account Map'!$A$6:$A$200,0)),"UNMAPPED"))</f>
        <v/>
      </c>
      <c r="I169" s="8" t="str">
        <f aca="false">IF($A169="","",IFERROR(INDEX('Account Map'!$E$6:$E$200,MATCH($A169,'Account Map'!$A$6:$A$200,0))&amp;"",""))</f>
        <v/>
      </c>
    </row>
    <row r="170" customFormat="false" ht="15" hidden="false" customHeight="false" outlineLevel="0" collapsed="false">
      <c r="D170" s="92"/>
      <c r="E170" s="92"/>
      <c r="F170" s="91" t="str">
        <f aca="false">IF($A170="","",N(D170)-N(E170))</f>
        <v/>
      </c>
      <c r="G170" s="8" t="str">
        <f aca="false">IF($A170="","",IFERROR(INDEX('Account Map'!$D$6:$D$200,MATCH($A170,'Account Map'!$A$6:$A$200,0)),"UNMAPPED"))</f>
        <v/>
      </c>
      <c r="H170" s="8" t="str">
        <f aca="false">IF($A170="","",IFERROR(INDEX('Account Map'!$C$6:$C$200,MATCH($A170,'Account Map'!$A$6:$A$200,0)),"UNMAPPED"))</f>
        <v/>
      </c>
      <c r="I170" s="8" t="str">
        <f aca="false">IF($A170="","",IFERROR(INDEX('Account Map'!$E$6:$E$200,MATCH($A170,'Account Map'!$A$6:$A$200,0))&amp;"",""))</f>
        <v/>
      </c>
    </row>
    <row r="171" customFormat="false" ht="15" hidden="false" customHeight="false" outlineLevel="0" collapsed="false">
      <c r="D171" s="92"/>
      <c r="E171" s="92"/>
      <c r="F171" s="91" t="str">
        <f aca="false">IF($A171="","",N(D171)-N(E171))</f>
        <v/>
      </c>
      <c r="G171" s="8" t="str">
        <f aca="false">IF($A171="","",IFERROR(INDEX('Account Map'!$D$6:$D$200,MATCH($A171,'Account Map'!$A$6:$A$200,0)),"UNMAPPED"))</f>
        <v/>
      </c>
      <c r="H171" s="8" t="str">
        <f aca="false">IF($A171="","",IFERROR(INDEX('Account Map'!$C$6:$C$200,MATCH($A171,'Account Map'!$A$6:$A$200,0)),"UNMAPPED"))</f>
        <v/>
      </c>
      <c r="I171" s="8" t="str">
        <f aca="false">IF($A171="","",IFERROR(INDEX('Account Map'!$E$6:$E$200,MATCH($A171,'Account Map'!$A$6:$A$200,0))&amp;"",""))</f>
        <v/>
      </c>
    </row>
    <row r="172" customFormat="false" ht="15" hidden="false" customHeight="false" outlineLevel="0" collapsed="false">
      <c r="D172" s="92"/>
      <c r="E172" s="92"/>
      <c r="F172" s="91" t="str">
        <f aca="false">IF($A172="","",N(D172)-N(E172))</f>
        <v/>
      </c>
      <c r="G172" s="8" t="str">
        <f aca="false">IF($A172="","",IFERROR(INDEX('Account Map'!$D$6:$D$200,MATCH($A172,'Account Map'!$A$6:$A$200,0)),"UNMAPPED"))</f>
        <v/>
      </c>
      <c r="H172" s="8" t="str">
        <f aca="false">IF($A172="","",IFERROR(INDEX('Account Map'!$C$6:$C$200,MATCH($A172,'Account Map'!$A$6:$A$200,0)),"UNMAPPED"))</f>
        <v/>
      </c>
      <c r="I172" s="8" t="str">
        <f aca="false">IF($A172="","",IFERROR(INDEX('Account Map'!$E$6:$E$200,MATCH($A172,'Account Map'!$A$6:$A$200,0))&amp;"",""))</f>
        <v/>
      </c>
    </row>
    <row r="173" customFormat="false" ht="15" hidden="false" customHeight="false" outlineLevel="0" collapsed="false">
      <c r="D173" s="92"/>
      <c r="E173" s="92"/>
      <c r="F173" s="91" t="str">
        <f aca="false">IF($A173="","",N(D173)-N(E173))</f>
        <v/>
      </c>
      <c r="G173" s="8" t="str">
        <f aca="false">IF($A173="","",IFERROR(INDEX('Account Map'!$D$6:$D$200,MATCH($A173,'Account Map'!$A$6:$A$200,0)),"UNMAPPED"))</f>
        <v/>
      </c>
      <c r="H173" s="8" t="str">
        <f aca="false">IF($A173="","",IFERROR(INDEX('Account Map'!$C$6:$C$200,MATCH($A173,'Account Map'!$A$6:$A$200,0)),"UNMAPPED"))</f>
        <v/>
      </c>
      <c r="I173" s="8" t="str">
        <f aca="false">IF($A173="","",IFERROR(INDEX('Account Map'!$E$6:$E$200,MATCH($A173,'Account Map'!$A$6:$A$200,0))&amp;"",""))</f>
        <v/>
      </c>
    </row>
    <row r="174" customFormat="false" ht="15" hidden="false" customHeight="false" outlineLevel="0" collapsed="false">
      <c r="D174" s="92"/>
      <c r="E174" s="92"/>
      <c r="F174" s="91" t="str">
        <f aca="false">IF($A174="","",N(D174)-N(E174))</f>
        <v/>
      </c>
      <c r="G174" s="8" t="str">
        <f aca="false">IF($A174="","",IFERROR(INDEX('Account Map'!$D$6:$D$200,MATCH($A174,'Account Map'!$A$6:$A$200,0)),"UNMAPPED"))</f>
        <v/>
      </c>
      <c r="H174" s="8" t="str">
        <f aca="false">IF($A174="","",IFERROR(INDEX('Account Map'!$C$6:$C$200,MATCH($A174,'Account Map'!$A$6:$A$200,0)),"UNMAPPED"))</f>
        <v/>
      </c>
      <c r="I174" s="8" t="str">
        <f aca="false">IF($A174="","",IFERROR(INDEX('Account Map'!$E$6:$E$200,MATCH($A174,'Account Map'!$A$6:$A$200,0))&amp;"",""))</f>
        <v/>
      </c>
    </row>
    <row r="175" customFormat="false" ht="15" hidden="false" customHeight="false" outlineLevel="0" collapsed="false">
      <c r="D175" s="92"/>
      <c r="E175" s="92"/>
      <c r="F175" s="91" t="str">
        <f aca="false">IF($A175="","",N(D175)-N(E175))</f>
        <v/>
      </c>
      <c r="G175" s="8" t="str">
        <f aca="false">IF($A175="","",IFERROR(INDEX('Account Map'!$D$6:$D$200,MATCH($A175,'Account Map'!$A$6:$A$200,0)),"UNMAPPED"))</f>
        <v/>
      </c>
      <c r="H175" s="8" t="str">
        <f aca="false">IF($A175="","",IFERROR(INDEX('Account Map'!$C$6:$C$200,MATCH($A175,'Account Map'!$A$6:$A$200,0)),"UNMAPPED"))</f>
        <v/>
      </c>
      <c r="I175" s="8" t="str">
        <f aca="false">IF($A175="","",IFERROR(INDEX('Account Map'!$E$6:$E$200,MATCH($A175,'Account Map'!$A$6:$A$200,0))&amp;"",""))</f>
        <v/>
      </c>
    </row>
    <row r="176" customFormat="false" ht="15" hidden="false" customHeight="false" outlineLevel="0" collapsed="false">
      <c r="D176" s="92"/>
      <c r="E176" s="92"/>
      <c r="F176" s="91" t="str">
        <f aca="false">IF($A176="","",N(D176)-N(E176))</f>
        <v/>
      </c>
      <c r="G176" s="8" t="str">
        <f aca="false">IF($A176="","",IFERROR(INDEX('Account Map'!$D$6:$D$200,MATCH($A176,'Account Map'!$A$6:$A$200,0)),"UNMAPPED"))</f>
        <v/>
      </c>
      <c r="H176" s="8" t="str">
        <f aca="false">IF($A176="","",IFERROR(INDEX('Account Map'!$C$6:$C$200,MATCH($A176,'Account Map'!$A$6:$A$200,0)),"UNMAPPED"))</f>
        <v/>
      </c>
      <c r="I176" s="8" t="str">
        <f aca="false">IF($A176="","",IFERROR(INDEX('Account Map'!$E$6:$E$200,MATCH($A176,'Account Map'!$A$6:$A$200,0))&amp;"",""))</f>
        <v/>
      </c>
    </row>
    <row r="177" customFormat="false" ht="15" hidden="false" customHeight="false" outlineLevel="0" collapsed="false">
      <c r="D177" s="92"/>
      <c r="E177" s="92"/>
      <c r="F177" s="91" t="str">
        <f aca="false">IF($A177="","",N(D177)-N(E177))</f>
        <v/>
      </c>
      <c r="G177" s="8" t="str">
        <f aca="false">IF($A177="","",IFERROR(INDEX('Account Map'!$D$6:$D$200,MATCH($A177,'Account Map'!$A$6:$A$200,0)),"UNMAPPED"))</f>
        <v/>
      </c>
      <c r="H177" s="8" t="str">
        <f aca="false">IF($A177="","",IFERROR(INDEX('Account Map'!$C$6:$C$200,MATCH($A177,'Account Map'!$A$6:$A$200,0)),"UNMAPPED"))</f>
        <v/>
      </c>
      <c r="I177" s="8" t="str">
        <f aca="false">IF($A177="","",IFERROR(INDEX('Account Map'!$E$6:$E$200,MATCH($A177,'Account Map'!$A$6:$A$200,0))&amp;"",""))</f>
        <v/>
      </c>
    </row>
    <row r="178" customFormat="false" ht="15" hidden="false" customHeight="false" outlineLevel="0" collapsed="false">
      <c r="D178" s="92"/>
      <c r="E178" s="92"/>
      <c r="F178" s="91" t="str">
        <f aca="false">IF($A178="","",N(D178)-N(E178))</f>
        <v/>
      </c>
      <c r="G178" s="8" t="str">
        <f aca="false">IF($A178="","",IFERROR(INDEX('Account Map'!$D$6:$D$200,MATCH($A178,'Account Map'!$A$6:$A$200,0)),"UNMAPPED"))</f>
        <v/>
      </c>
      <c r="H178" s="8" t="str">
        <f aca="false">IF($A178="","",IFERROR(INDEX('Account Map'!$C$6:$C$200,MATCH($A178,'Account Map'!$A$6:$A$200,0)),"UNMAPPED"))</f>
        <v/>
      </c>
      <c r="I178" s="8" t="str">
        <f aca="false">IF($A178="","",IFERROR(INDEX('Account Map'!$E$6:$E$200,MATCH($A178,'Account Map'!$A$6:$A$200,0))&amp;"",""))</f>
        <v/>
      </c>
    </row>
    <row r="179" customFormat="false" ht="15" hidden="false" customHeight="false" outlineLevel="0" collapsed="false">
      <c r="D179" s="92"/>
      <c r="E179" s="92"/>
      <c r="F179" s="91" t="str">
        <f aca="false">IF($A179="","",N(D179)-N(E179))</f>
        <v/>
      </c>
      <c r="G179" s="8" t="str">
        <f aca="false">IF($A179="","",IFERROR(INDEX('Account Map'!$D$6:$D$200,MATCH($A179,'Account Map'!$A$6:$A$200,0)),"UNMAPPED"))</f>
        <v/>
      </c>
      <c r="H179" s="8" t="str">
        <f aca="false">IF($A179="","",IFERROR(INDEX('Account Map'!$C$6:$C$200,MATCH($A179,'Account Map'!$A$6:$A$200,0)),"UNMAPPED"))</f>
        <v/>
      </c>
      <c r="I179" s="8" t="str">
        <f aca="false">IF($A179="","",IFERROR(INDEX('Account Map'!$E$6:$E$200,MATCH($A179,'Account Map'!$A$6:$A$200,0))&amp;"",""))</f>
        <v/>
      </c>
    </row>
    <row r="180" customFormat="false" ht="15" hidden="false" customHeight="false" outlineLevel="0" collapsed="false">
      <c r="D180" s="92"/>
      <c r="E180" s="92"/>
      <c r="F180" s="91" t="str">
        <f aca="false">IF($A180="","",N(D180)-N(E180))</f>
        <v/>
      </c>
      <c r="G180" s="8" t="str">
        <f aca="false">IF($A180="","",IFERROR(INDEX('Account Map'!$D$6:$D$200,MATCH($A180,'Account Map'!$A$6:$A$200,0)),"UNMAPPED"))</f>
        <v/>
      </c>
      <c r="H180" s="8" t="str">
        <f aca="false">IF($A180="","",IFERROR(INDEX('Account Map'!$C$6:$C$200,MATCH($A180,'Account Map'!$A$6:$A$200,0)),"UNMAPPED"))</f>
        <v/>
      </c>
      <c r="I180" s="8" t="str">
        <f aca="false">IF($A180="","",IFERROR(INDEX('Account Map'!$E$6:$E$200,MATCH($A180,'Account Map'!$A$6:$A$200,0))&amp;"",""))</f>
        <v/>
      </c>
    </row>
    <row r="181" customFormat="false" ht="15" hidden="false" customHeight="false" outlineLevel="0" collapsed="false">
      <c r="D181" s="92"/>
      <c r="E181" s="92"/>
      <c r="F181" s="91" t="str">
        <f aca="false">IF($A181="","",N(D181)-N(E181))</f>
        <v/>
      </c>
      <c r="G181" s="8" t="str">
        <f aca="false">IF($A181="","",IFERROR(INDEX('Account Map'!$D$6:$D$200,MATCH($A181,'Account Map'!$A$6:$A$200,0)),"UNMAPPED"))</f>
        <v/>
      </c>
      <c r="H181" s="8" t="str">
        <f aca="false">IF($A181="","",IFERROR(INDEX('Account Map'!$C$6:$C$200,MATCH($A181,'Account Map'!$A$6:$A$200,0)),"UNMAPPED"))</f>
        <v/>
      </c>
      <c r="I181" s="8" t="str">
        <f aca="false">IF($A181="","",IFERROR(INDEX('Account Map'!$E$6:$E$200,MATCH($A181,'Account Map'!$A$6:$A$200,0))&amp;"",""))</f>
        <v/>
      </c>
    </row>
    <row r="182" customFormat="false" ht="15" hidden="false" customHeight="false" outlineLevel="0" collapsed="false">
      <c r="D182" s="92"/>
      <c r="E182" s="92"/>
      <c r="F182" s="91" t="str">
        <f aca="false">IF($A182="","",N(D182)-N(E182))</f>
        <v/>
      </c>
      <c r="G182" s="8" t="str">
        <f aca="false">IF($A182="","",IFERROR(INDEX('Account Map'!$D$6:$D$200,MATCH($A182,'Account Map'!$A$6:$A$200,0)),"UNMAPPED"))</f>
        <v/>
      </c>
      <c r="H182" s="8" t="str">
        <f aca="false">IF($A182="","",IFERROR(INDEX('Account Map'!$C$6:$C$200,MATCH($A182,'Account Map'!$A$6:$A$200,0)),"UNMAPPED"))</f>
        <v/>
      </c>
      <c r="I182" s="8" t="str">
        <f aca="false">IF($A182="","",IFERROR(INDEX('Account Map'!$E$6:$E$200,MATCH($A182,'Account Map'!$A$6:$A$200,0))&amp;"",""))</f>
        <v/>
      </c>
    </row>
    <row r="183" customFormat="false" ht="15" hidden="false" customHeight="false" outlineLevel="0" collapsed="false">
      <c r="D183" s="92"/>
      <c r="E183" s="92"/>
      <c r="F183" s="91" t="str">
        <f aca="false">IF($A183="","",N(D183)-N(E183))</f>
        <v/>
      </c>
      <c r="G183" s="8" t="str">
        <f aca="false">IF($A183="","",IFERROR(INDEX('Account Map'!$D$6:$D$200,MATCH($A183,'Account Map'!$A$6:$A$200,0)),"UNMAPPED"))</f>
        <v/>
      </c>
      <c r="H183" s="8" t="str">
        <f aca="false">IF($A183="","",IFERROR(INDEX('Account Map'!$C$6:$C$200,MATCH($A183,'Account Map'!$A$6:$A$200,0)),"UNMAPPED"))</f>
        <v/>
      </c>
      <c r="I183" s="8" t="str">
        <f aca="false">IF($A183="","",IFERROR(INDEX('Account Map'!$E$6:$E$200,MATCH($A183,'Account Map'!$A$6:$A$200,0))&amp;"",""))</f>
        <v/>
      </c>
    </row>
    <row r="184" customFormat="false" ht="15" hidden="false" customHeight="false" outlineLevel="0" collapsed="false">
      <c r="D184" s="92"/>
      <c r="E184" s="92"/>
      <c r="F184" s="91" t="str">
        <f aca="false">IF($A184="","",N(D184)-N(E184))</f>
        <v/>
      </c>
      <c r="G184" s="8" t="str">
        <f aca="false">IF($A184="","",IFERROR(INDEX('Account Map'!$D$6:$D$200,MATCH($A184,'Account Map'!$A$6:$A$200,0)),"UNMAPPED"))</f>
        <v/>
      </c>
      <c r="H184" s="8" t="str">
        <f aca="false">IF($A184="","",IFERROR(INDEX('Account Map'!$C$6:$C$200,MATCH($A184,'Account Map'!$A$6:$A$200,0)),"UNMAPPED"))</f>
        <v/>
      </c>
      <c r="I184" s="8" t="str">
        <f aca="false">IF($A184="","",IFERROR(INDEX('Account Map'!$E$6:$E$200,MATCH($A184,'Account Map'!$A$6:$A$200,0))&amp;"",""))</f>
        <v/>
      </c>
    </row>
    <row r="185" customFormat="false" ht="15" hidden="false" customHeight="false" outlineLevel="0" collapsed="false">
      <c r="D185" s="92"/>
      <c r="E185" s="92"/>
      <c r="F185" s="91" t="str">
        <f aca="false">IF($A185="","",N(D185)-N(E185))</f>
        <v/>
      </c>
      <c r="G185" s="8" t="str">
        <f aca="false">IF($A185="","",IFERROR(INDEX('Account Map'!$D$6:$D$200,MATCH($A185,'Account Map'!$A$6:$A$200,0)),"UNMAPPED"))</f>
        <v/>
      </c>
      <c r="H185" s="8" t="str">
        <f aca="false">IF($A185="","",IFERROR(INDEX('Account Map'!$C$6:$C$200,MATCH($A185,'Account Map'!$A$6:$A$200,0)),"UNMAPPED"))</f>
        <v/>
      </c>
      <c r="I185" s="8" t="str">
        <f aca="false">IF($A185="","",IFERROR(INDEX('Account Map'!$E$6:$E$200,MATCH($A185,'Account Map'!$A$6:$A$200,0))&amp;"",""))</f>
        <v/>
      </c>
    </row>
    <row r="186" customFormat="false" ht="15" hidden="false" customHeight="false" outlineLevel="0" collapsed="false">
      <c r="D186" s="92"/>
      <c r="E186" s="92"/>
      <c r="F186" s="91" t="str">
        <f aca="false">IF($A186="","",N(D186)-N(E186))</f>
        <v/>
      </c>
      <c r="G186" s="8" t="str">
        <f aca="false">IF($A186="","",IFERROR(INDEX('Account Map'!$D$6:$D$200,MATCH($A186,'Account Map'!$A$6:$A$200,0)),"UNMAPPED"))</f>
        <v/>
      </c>
      <c r="H186" s="8" t="str">
        <f aca="false">IF($A186="","",IFERROR(INDEX('Account Map'!$C$6:$C$200,MATCH($A186,'Account Map'!$A$6:$A$200,0)),"UNMAPPED"))</f>
        <v/>
      </c>
      <c r="I186" s="8" t="str">
        <f aca="false">IF($A186="","",IFERROR(INDEX('Account Map'!$E$6:$E$200,MATCH($A186,'Account Map'!$A$6:$A$200,0))&amp;"",""))</f>
        <v/>
      </c>
    </row>
    <row r="187" customFormat="false" ht="15" hidden="false" customHeight="false" outlineLevel="0" collapsed="false">
      <c r="D187" s="92"/>
      <c r="E187" s="92"/>
      <c r="F187" s="91" t="str">
        <f aca="false">IF($A187="","",N(D187)-N(E187))</f>
        <v/>
      </c>
      <c r="G187" s="8" t="str">
        <f aca="false">IF($A187="","",IFERROR(INDEX('Account Map'!$D$6:$D$200,MATCH($A187,'Account Map'!$A$6:$A$200,0)),"UNMAPPED"))</f>
        <v/>
      </c>
      <c r="H187" s="8" t="str">
        <f aca="false">IF($A187="","",IFERROR(INDEX('Account Map'!$C$6:$C$200,MATCH($A187,'Account Map'!$A$6:$A$200,0)),"UNMAPPED"))</f>
        <v/>
      </c>
      <c r="I187" s="8" t="str">
        <f aca="false">IF($A187="","",IFERROR(INDEX('Account Map'!$E$6:$E$200,MATCH($A187,'Account Map'!$A$6:$A$200,0))&amp;"",""))</f>
        <v/>
      </c>
    </row>
    <row r="188" customFormat="false" ht="15" hidden="false" customHeight="false" outlineLevel="0" collapsed="false">
      <c r="D188" s="92"/>
      <c r="E188" s="92"/>
      <c r="F188" s="91" t="str">
        <f aca="false">IF($A188="","",N(D188)-N(E188))</f>
        <v/>
      </c>
      <c r="G188" s="8" t="str">
        <f aca="false">IF($A188="","",IFERROR(INDEX('Account Map'!$D$6:$D$200,MATCH($A188,'Account Map'!$A$6:$A$200,0)),"UNMAPPED"))</f>
        <v/>
      </c>
      <c r="H188" s="8" t="str">
        <f aca="false">IF($A188="","",IFERROR(INDEX('Account Map'!$C$6:$C$200,MATCH($A188,'Account Map'!$A$6:$A$200,0)),"UNMAPPED"))</f>
        <v/>
      </c>
      <c r="I188" s="8" t="str">
        <f aca="false">IF($A188="","",IFERROR(INDEX('Account Map'!$E$6:$E$200,MATCH($A188,'Account Map'!$A$6:$A$200,0))&amp;"",""))</f>
        <v/>
      </c>
    </row>
    <row r="189" customFormat="false" ht="15" hidden="false" customHeight="false" outlineLevel="0" collapsed="false">
      <c r="D189" s="92"/>
      <c r="E189" s="92"/>
      <c r="F189" s="91" t="str">
        <f aca="false">IF($A189="","",N(D189)-N(E189))</f>
        <v/>
      </c>
      <c r="G189" s="8" t="str">
        <f aca="false">IF($A189="","",IFERROR(INDEX('Account Map'!$D$6:$D$200,MATCH($A189,'Account Map'!$A$6:$A$200,0)),"UNMAPPED"))</f>
        <v/>
      </c>
      <c r="H189" s="8" t="str">
        <f aca="false">IF($A189="","",IFERROR(INDEX('Account Map'!$C$6:$C$200,MATCH($A189,'Account Map'!$A$6:$A$200,0)),"UNMAPPED"))</f>
        <v/>
      </c>
      <c r="I189" s="8" t="str">
        <f aca="false">IF($A189="","",IFERROR(INDEX('Account Map'!$E$6:$E$200,MATCH($A189,'Account Map'!$A$6:$A$200,0))&amp;"",""))</f>
        <v/>
      </c>
    </row>
    <row r="190" customFormat="false" ht="15" hidden="false" customHeight="false" outlineLevel="0" collapsed="false">
      <c r="D190" s="92"/>
      <c r="E190" s="92"/>
      <c r="F190" s="91" t="str">
        <f aca="false">IF($A190="","",N(D190)-N(E190))</f>
        <v/>
      </c>
      <c r="G190" s="8" t="str">
        <f aca="false">IF($A190="","",IFERROR(INDEX('Account Map'!$D$6:$D$200,MATCH($A190,'Account Map'!$A$6:$A$200,0)),"UNMAPPED"))</f>
        <v/>
      </c>
      <c r="H190" s="8" t="str">
        <f aca="false">IF($A190="","",IFERROR(INDEX('Account Map'!$C$6:$C$200,MATCH($A190,'Account Map'!$A$6:$A$200,0)),"UNMAPPED"))</f>
        <v/>
      </c>
      <c r="I190" s="8" t="str">
        <f aca="false">IF($A190="","",IFERROR(INDEX('Account Map'!$E$6:$E$200,MATCH($A190,'Account Map'!$A$6:$A$200,0))&amp;"",""))</f>
        <v/>
      </c>
    </row>
    <row r="191" customFormat="false" ht="15" hidden="false" customHeight="false" outlineLevel="0" collapsed="false">
      <c r="D191" s="92"/>
      <c r="E191" s="92"/>
      <c r="F191" s="91" t="str">
        <f aca="false">IF($A191="","",N(D191)-N(E191))</f>
        <v/>
      </c>
      <c r="G191" s="8" t="str">
        <f aca="false">IF($A191="","",IFERROR(INDEX('Account Map'!$D$6:$D$200,MATCH($A191,'Account Map'!$A$6:$A$200,0)),"UNMAPPED"))</f>
        <v/>
      </c>
      <c r="H191" s="8" t="str">
        <f aca="false">IF($A191="","",IFERROR(INDEX('Account Map'!$C$6:$C$200,MATCH($A191,'Account Map'!$A$6:$A$200,0)),"UNMAPPED"))</f>
        <v/>
      </c>
      <c r="I191" s="8" t="str">
        <f aca="false">IF($A191="","",IFERROR(INDEX('Account Map'!$E$6:$E$200,MATCH($A191,'Account Map'!$A$6:$A$200,0))&amp;"",""))</f>
        <v/>
      </c>
    </row>
    <row r="192" customFormat="false" ht="15" hidden="false" customHeight="false" outlineLevel="0" collapsed="false">
      <c r="D192" s="92"/>
      <c r="E192" s="92"/>
      <c r="F192" s="91" t="str">
        <f aca="false">IF($A192="","",N(D192)-N(E192))</f>
        <v/>
      </c>
      <c r="G192" s="8" t="str">
        <f aca="false">IF($A192="","",IFERROR(INDEX('Account Map'!$D$6:$D$200,MATCH($A192,'Account Map'!$A$6:$A$200,0)),"UNMAPPED"))</f>
        <v/>
      </c>
      <c r="H192" s="8" t="str">
        <f aca="false">IF($A192="","",IFERROR(INDEX('Account Map'!$C$6:$C$200,MATCH($A192,'Account Map'!$A$6:$A$200,0)),"UNMAPPED"))</f>
        <v/>
      </c>
      <c r="I192" s="8" t="str">
        <f aca="false">IF($A192="","",IFERROR(INDEX('Account Map'!$E$6:$E$200,MATCH($A192,'Account Map'!$A$6:$A$200,0))&amp;"",""))</f>
        <v/>
      </c>
    </row>
    <row r="193" customFormat="false" ht="15" hidden="false" customHeight="false" outlineLevel="0" collapsed="false">
      <c r="D193" s="92"/>
      <c r="E193" s="92"/>
      <c r="F193" s="91" t="str">
        <f aca="false">IF($A193="","",N(D193)-N(E193))</f>
        <v/>
      </c>
      <c r="G193" s="8" t="str">
        <f aca="false">IF($A193="","",IFERROR(INDEX('Account Map'!$D$6:$D$200,MATCH($A193,'Account Map'!$A$6:$A$200,0)),"UNMAPPED"))</f>
        <v/>
      </c>
      <c r="H193" s="8" t="str">
        <f aca="false">IF($A193="","",IFERROR(INDEX('Account Map'!$C$6:$C$200,MATCH($A193,'Account Map'!$A$6:$A$200,0)),"UNMAPPED"))</f>
        <v/>
      </c>
      <c r="I193" s="8" t="str">
        <f aca="false">IF($A193="","",IFERROR(INDEX('Account Map'!$E$6:$E$200,MATCH($A193,'Account Map'!$A$6:$A$200,0))&amp;"",""))</f>
        <v/>
      </c>
    </row>
    <row r="194" customFormat="false" ht="15" hidden="false" customHeight="false" outlineLevel="0" collapsed="false">
      <c r="D194" s="92"/>
      <c r="E194" s="92"/>
      <c r="F194" s="91" t="str">
        <f aca="false">IF($A194="","",N(D194)-N(E194))</f>
        <v/>
      </c>
      <c r="G194" s="8" t="str">
        <f aca="false">IF($A194="","",IFERROR(INDEX('Account Map'!$D$6:$D$200,MATCH($A194,'Account Map'!$A$6:$A$200,0)),"UNMAPPED"))</f>
        <v/>
      </c>
      <c r="H194" s="8" t="str">
        <f aca="false">IF($A194="","",IFERROR(INDEX('Account Map'!$C$6:$C$200,MATCH($A194,'Account Map'!$A$6:$A$200,0)),"UNMAPPED"))</f>
        <v/>
      </c>
      <c r="I194" s="8" t="str">
        <f aca="false">IF($A194="","",IFERROR(INDEX('Account Map'!$E$6:$E$200,MATCH($A194,'Account Map'!$A$6:$A$200,0))&amp;"",""))</f>
        <v/>
      </c>
    </row>
    <row r="195" customFormat="false" ht="15" hidden="false" customHeight="false" outlineLevel="0" collapsed="false">
      <c r="D195" s="92"/>
      <c r="E195" s="92"/>
      <c r="F195" s="91" t="str">
        <f aca="false">IF($A195="","",N(D195)-N(E195))</f>
        <v/>
      </c>
      <c r="G195" s="8" t="str">
        <f aca="false">IF($A195="","",IFERROR(INDEX('Account Map'!$D$6:$D$200,MATCH($A195,'Account Map'!$A$6:$A$200,0)),"UNMAPPED"))</f>
        <v/>
      </c>
      <c r="H195" s="8" t="str">
        <f aca="false">IF($A195="","",IFERROR(INDEX('Account Map'!$C$6:$C$200,MATCH($A195,'Account Map'!$A$6:$A$200,0)),"UNMAPPED"))</f>
        <v/>
      </c>
      <c r="I195" s="8" t="str">
        <f aca="false">IF($A195="","",IFERROR(INDEX('Account Map'!$E$6:$E$200,MATCH($A195,'Account Map'!$A$6:$A$200,0))&amp;"",""))</f>
        <v/>
      </c>
    </row>
    <row r="196" customFormat="false" ht="15" hidden="false" customHeight="false" outlineLevel="0" collapsed="false">
      <c r="D196" s="92"/>
      <c r="E196" s="92"/>
      <c r="F196" s="91" t="str">
        <f aca="false">IF($A196="","",N(D196)-N(E196))</f>
        <v/>
      </c>
      <c r="G196" s="8" t="str">
        <f aca="false">IF($A196="","",IFERROR(INDEX('Account Map'!$D$6:$D$200,MATCH($A196,'Account Map'!$A$6:$A$200,0)),"UNMAPPED"))</f>
        <v/>
      </c>
      <c r="H196" s="8" t="str">
        <f aca="false">IF($A196="","",IFERROR(INDEX('Account Map'!$C$6:$C$200,MATCH($A196,'Account Map'!$A$6:$A$200,0)),"UNMAPPED"))</f>
        <v/>
      </c>
      <c r="I196" s="8" t="str">
        <f aca="false">IF($A196="","",IFERROR(INDEX('Account Map'!$E$6:$E$200,MATCH($A196,'Account Map'!$A$6:$A$200,0))&amp;"",""))</f>
        <v/>
      </c>
    </row>
    <row r="197" customFormat="false" ht="15" hidden="false" customHeight="false" outlineLevel="0" collapsed="false">
      <c r="D197" s="92"/>
      <c r="E197" s="92"/>
      <c r="F197" s="91" t="str">
        <f aca="false">IF($A197="","",N(D197)-N(E197))</f>
        <v/>
      </c>
      <c r="G197" s="8" t="str">
        <f aca="false">IF($A197="","",IFERROR(INDEX('Account Map'!$D$6:$D$200,MATCH($A197,'Account Map'!$A$6:$A$200,0)),"UNMAPPED"))</f>
        <v/>
      </c>
      <c r="H197" s="8" t="str">
        <f aca="false">IF($A197="","",IFERROR(INDEX('Account Map'!$C$6:$C$200,MATCH($A197,'Account Map'!$A$6:$A$200,0)),"UNMAPPED"))</f>
        <v/>
      </c>
      <c r="I197" s="8" t="str">
        <f aca="false">IF($A197="","",IFERROR(INDEX('Account Map'!$E$6:$E$200,MATCH($A197,'Account Map'!$A$6:$A$200,0))&amp;"",""))</f>
        <v/>
      </c>
    </row>
    <row r="198" customFormat="false" ht="15" hidden="false" customHeight="false" outlineLevel="0" collapsed="false">
      <c r="D198" s="92"/>
      <c r="E198" s="92"/>
      <c r="F198" s="91" t="str">
        <f aca="false">IF($A198="","",N(D198)-N(E198))</f>
        <v/>
      </c>
      <c r="G198" s="8" t="str">
        <f aca="false">IF($A198="","",IFERROR(INDEX('Account Map'!$D$6:$D$200,MATCH($A198,'Account Map'!$A$6:$A$200,0)),"UNMAPPED"))</f>
        <v/>
      </c>
      <c r="H198" s="8" t="str">
        <f aca="false">IF($A198="","",IFERROR(INDEX('Account Map'!$C$6:$C$200,MATCH($A198,'Account Map'!$A$6:$A$200,0)),"UNMAPPED"))</f>
        <v/>
      </c>
      <c r="I198" s="8" t="str">
        <f aca="false">IF($A198="","",IFERROR(INDEX('Account Map'!$E$6:$E$200,MATCH($A198,'Account Map'!$A$6:$A$200,0))&amp;"",""))</f>
        <v/>
      </c>
    </row>
    <row r="199" customFormat="false" ht="15" hidden="false" customHeight="false" outlineLevel="0" collapsed="false">
      <c r="D199" s="92"/>
      <c r="E199" s="92"/>
      <c r="F199" s="91" t="str">
        <f aca="false">IF($A199="","",N(D199)-N(E199))</f>
        <v/>
      </c>
      <c r="G199" s="8" t="str">
        <f aca="false">IF($A199="","",IFERROR(INDEX('Account Map'!$D$6:$D$200,MATCH($A199,'Account Map'!$A$6:$A$200,0)),"UNMAPPED"))</f>
        <v/>
      </c>
      <c r="H199" s="8" t="str">
        <f aca="false">IF($A199="","",IFERROR(INDEX('Account Map'!$C$6:$C$200,MATCH($A199,'Account Map'!$A$6:$A$200,0)),"UNMAPPED"))</f>
        <v/>
      </c>
      <c r="I199" s="8" t="str">
        <f aca="false">IF($A199="","",IFERROR(INDEX('Account Map'!$E$6:$E$200,MATCH($A199,'Account Map'!$A$6:$A$200,0))&amp;"",""))</f>
        <v/>
      </c>
    </row>
    <row r="200" customFormat="false" ht="15" hidden="false" customHeight="false" outlineLevel="0" collapsed="false">
      <c r="D200" s="92"/>
      <c r="E200" s="92"/>
      <c r="F200" s="91" t="str">
        <f aca="false">IF($A200="","",N(D200)-N(E200))</f>
        <v/>
      </c>
      <c r="G200" s="8" t="str">
        <f aca="false">IF($A200="","",IFERROR(INDEX('Account Map'!$D$6:$D$200,MATCH($A200,'Account Map'!$A$6:$A$200,0)),"UNMAPPED"))</f>
        <v/>
      </c>
      <c r="H200" s="8" t="str">
        <f aca="false">IF($A200="","",IFERROR(INDEX('Account Map'!$C$6:$C$200,MATCH($A200,'Account Map'!$A$6:$A$200,0)),"UNMAPPED"))</f>
        <v/>
      </c>
      <c r="I200" s="8" t="str">
        <f aca="false">IF($A200="","",IFERROR(INDEX('Account Map'!$E$6:$E$200,MATCH($A200,'Account Map'!$A$6:$A$200,0))&amp;"",""))</f>
        <v/>
      </c>
    </row>
    <row r="201" customFormat="false" ht="15" hidden="false" customHeight="false" outlineLevel="0" collapsed="false">
      <c r="D201" s="92"/>
      <c r="E201" s="92"/>
      <c r="F201" s="91" t="str">
        <f aca="false">IF($A201="","",N(D201)-N(E201))</f>
        <v/>
      </c>
      <c r="G201" s="8" t="str">
        <f aca="false">IF($A201="","",IFERROR(INDEX('Account Map'!$D$6:$D$200,MATCH($A201,'Account Map'!$A$6:$A$200,0)),"UNMAPPED"))</f>
        <v/>
      </c>
      <c r="H201" s="8" t="str">
        <f aca="false">IF($A201="","",IFERROR(INDEX('Account Map'!$C$6:$C$200,MATCH($A201,'Account Map'!$A$6:$A$200,0)),"UNMAPPED"))</f>
        <v/>
      </c>
      <c r="I201" s="8" t="str">
        <f aca="false">IF($A201="","",IFERROR(INDEX('Account Map'!$E$6:$E$200,MATCH($A201,'Account Map'!$A$6:$A$200,0))&amp;"",""))</f>
        <v/>
      </c>
    </row>
    <row r="202" customFormat="false" ht="15" hidden="false" customHeight="false" outlineLevel="0" collapsed="false">
      <c r="D202" s="92"/>
      <c r="E202" s="92"/>
      <c r="F202" s="91" t="str">
        <f aca="false">IF($A202="","",N(D202)-N(E202))</f>
        <v/>
      </c>
      <c r="G202" s="8" t="str">
        <f aca="false">IF($A202="","",IFERROR(INDEX('Account Map'!$D$6:$D$200,MATCH($A202,'Account Map'!$A$6:$A$200,0)),"UNMAPPED"))</f>
        <v/>
      </c>
      <c r="H202" s="8" t="str">
        <f aca="false">IF($A202="","",IFERROR(INDEX('Account Map'!$C$6:$C$200,MATCH($A202,'Account Map'!$A$6:$A$200,0)),"UNMAPPED"))</f>
        <v/>
      </c>
      <c r="I202" s="8" t="str">
        <f aca="false">IF($A202="","",IFERROR(INDEX('Account Map'!$E$6:$E$200,MATCH($A202,'Account Map'!$A$6:$A$200,0))&amp;"",""))</f>
        <v/>
      </c>
    </row>
    <row r="203" customFormat="false" ht="15" hidden="false" customHeight="false" outlineLevel="0" collapsed="false">
      <c r="D203" s="92"/>
      <c r="E203" s="92"/>
      <c r="F203" s="91" t="str">
        <f aca="false">IF($A203="","",N(D203)-N(E203))</f>
        <v/>
      </c>
      <c r="G203" s="8" t="str">
        <f aca="false">IF($A203="","",IFERROR(INDEX('Account Map'!$D$6:$D$200,MATCH($A203,'Account Map'!$A$6:$A$200,0)),"UNMAPPED"))</f>
        <v/>
      </c>
      <c r="H203" s="8" t="str">
        <f aca="false">IF($A203="","",IFERROR(INDEX('Account Map'!$C$6:$C$200,MATCH($A203,'Account Map'!$A$6:$A$200,0)),"UNMAPPED"))</f>
        <v/>
      </c>
      <c r="I203" s="8" t="str">
        <f aca="false">IF($A203="","",IFERROR(INDEX('Account Map'!$E$6:$E$200,MATCH($A203,'Account Map'!$A$6:$A$200,0))&amp;"",""))</f>
        <v/>
      </c>
    </row>
    <row r="204" customFormat="false" ht="15" hidden="false" customHeight="false" outlineLevel="0" collapsed="false">
      <c r="D204" s="92"/>
      <c r="E204" s="92"/>
      <c r="F204" s="91" t="str">
        <f aca="false">IF($A204="","",N(D204)-N(E204))</f>
        <v/>
      </c>
      <c r="G204" s="8" t="str">
        <f aca="false">IF($A204="","",IFERROR(INDEX('Account Map'!$D$6:$D$200,MATCH($A204,'Account Map'!$A$6:$A$200,0)),"UNMAPPED"))</f>
        <v/>
      </c>
      <c r="H204" s="8" t="str">
        <f aca="false">IF($A204="","",IFERROR(INDEX('Account Map'!$C$6:$C$200,MATCH($A204,'Account Map'!$A$6:$A$200,0)),"UNMAPPED"))</f>
        <v/>
      </c>
      <c r="I204" s="8" t="str">
        <f aca="false">IF($A204="","",IFERROR(INDEX('Account Map'!$E$6:$E$200,MATCH($A204,'Account Map'!$A$6:$A$200,0))&amp;"",""))</f>
        <v/>
      </c>
    </row>
    <row r="205" customFormat="false" ht="15" hidden="false" customHeight="false" outlineLevel="0" collapsed="false">
      <c r="D205" s="92"/>
      <c r="E205" s="92"/>
      <c r="F205" s="91" t="str">
        <f aca="false">IF($A205="","",N(D205)-N(E205))</f>
        <v/>
      </c>
      <c r="G205" s="8" t="str">
        <f aca="false">IF($A205="","",IFERROR(INDEX('Account Map'!$D$6:$D$200,MATCH($A205,'Account Map'!$A$6:$A$200,0)),"UNMAPPED"))</f>
        <v/>
      </c>
      <c r="H205" s="8" t="str">
        <f aca="false">IF($A205="","",IFERROR(INDEX('Account Map'!$C$6:$C$200,MATCH($A205,'Account Map'!$A$6:$A$200,0)),"UNMAPPED"))</f>
        <v/>
      </c>
      <c r="I205" s="8" t="str">
        <f aca="false">IF($A205="","",IFERROR(INDEX('Account Map'!$E$6:$E$200,MATCH($A205,'Account Map'!$A$6:$A$200,0))&amp;"",""))</f>
        <v/>
      </c>
    </row>
    <row r="206" customFormat="false" ht="15" hidden="false" customHeight="false" outlineLevel="0" collapsed="false">
      <c r="D206" s="92"/>
      <c r="E206" s="92"/>
      <c r="F206" s="91" t="str">
        <f aca="false">IF($A206="","",N(D206)-N(E206))</f>
        <v/>
      </c>
      <c r="G206" s="8" t="str">
        <f aca="false">IF($A206="","",IFERROR(INDEX('Account Map'!$D$6:$D$200,MATCH($A206,'Account Map'!$A$6:$A$200,0)),"UNMAPPED"))</f>
        <v/>
      </c>
      <c r="H206" s="8" t="str">
        <f aca="false">IF($A206="","",IFERROR(INDEX('Account Map'!$C$6:$C$200,MATCH($A206,'Account Map'!$A$6:$A$200,0)),"UNMAPPED"))</f>
        <v/>
      </c>
      <c r="I206" s="8" t="str">
        <f aca="false">IF($A206="","",IFERROR(INDEX('Account Map'!$E$6:$E$200,MATCH($A206,'Account Map'!$A$6:$A$200,0))&amp;"",""))</f>
        <v/>
      </c>
    </row>
    <row r="207" customFormat="false" ht="15" hidden="false" customHeight="false" outlineLevel="0" collapsed="false">
      <c r="D207" s="92"/>
      <c r="E207" s="92"/>
      <c r="F207" s="91" t="str">
        <f aca="false">IF($A207="","",N(D207)-N(E207))</f>
        <v/>
      </c>
      <c r="G207" s="8" t="str">
        <f aca="false">IF($A207="","",IFERROR(INDEX('Account Map'!$D$6:$D$200,MATCH($A207,'Account Map'!$A$6:$A$200,0)),"UNMAPPED"))</f>
        <v/>
      </c>
      <c r="H207" s="8" t="str">
        <f aca="false">IF($A207="","",IFERROR(INDEX('Account Map'!$C$6:$C$200,MATCH($A207,'Account Map'!$A$6:$A$200,0)),"UNMAPPED"))</f>
        <v/>
      </c>
      <c r="I207" s="8" t="str">
        <f aca="false">IF($A207="","",IFERROR(INDEX('Account Map'!$E$6:$E$200,MATCH($A207,'Account Map'!$A$6:$A$200,0))&amp;"",""))</f>
        <v/>
      </c>
    </row>
    <row r="208" customFormat="false" ht="15" hidden="false" customHeight="false" outlineLevel="0" collapsed="false">
      <c r="D208" s="92"/>
      <c r="E208" s="92"/>
      <c r="F208" s="91" t="str">
        <f aca="false">IF($A208="","",N(D208)-N(E208))</f>
        <v/>
      </c>
      <c r="G208" s="8" t="str">
        <f aca="false">IF($A208="","",IFERROR(INDEX('Account Map'!$D$6:$D$200,MATCH($A208,'Account Map'!$A$6:$A$200,0)),"UNMAPPED"))</f>
        <v/>
      </c>
      <c r="H208" s="8" t="str">
        <f aca="false">IF($A208="","",IFERROR(INDEX('Account Map'!$C$6:$C$200,MATCH($A208,'Account Map'!$A$6:$A$200,0)),"UNMAPPED"))</f>
        <v/>
      </c>
      <c r="I208" s="8" t="str">
        <f aca="false">IF($A208="","",IFERROR(INDEX('Account Map'!$E$6:$E$200,MATCH($A208,'Account Map'!$A$6:$A$200,0))&amp;"",""))</f>
        <v/>
      </c>
    </row>
    <row r="209" customFormat="false" ht="15" hidden="false" customHeight="false" outlineLevel="0" collapsed="false">
      <c r="D209" s="92"/>
      <c r="E209" s="92"/>
      <c r="F209" s="91" t="str">
        <f aca="false">IF($A209="","",N(D209)-N(E209))</f>
        <v/>
      </c>
      <c r="G209" s="8" t="str">
        <f aca="false">IF($A209="","",IFERROR(INDEX('Account Map'!$D$6:$D$200,MATCH($A209,'Account Map'!$A$6:$A$200,0)),"UNMAPPED"))</f>
        <v/>
      </c>
      <c r="H209" s="8" t="str">
        <f aca="false">IF($A209="","",IFERROR(INDEX('Account Map'!$C$6:$C$200,MATCH($A209,'Account Map'!$A$6:$A$200,0)),"UNMAPPED"))</f>
        <v/>
      </c>
      <c r="I209" s="8" t="str">
        <f aca="false">IF($A209="","",IFERROR(INDEX('Account Map'!$E$6:$E$200,MATCH($A209,'Account Map'!$A$6:$A$200,0))&amp;"",""))</f>
        <v/>
      </c>
    </row>
    <row r="210" customFormat="false" ht="15" hidden="false" customHeight="false" outlineLevel="0" collapsed="false">
      <c r="D210" s="92"/>
      <c r="E210" s="92"/>
      <c r="F210" s="91" t="str">
        <f aca="false">IF($A210="","",N(D210)-N(E210))</f>
        <v/>
      </c>
      <c r="G210" s="8" t="str">
        <f aca="false">IF($A210="","",IFERROR(INDEX('Account Map'!$D$6:$D$200,MATCH($A210,'Account Map'!$A$6:$A$200,0)),"UNMAPPED"))</f>
        <v/>
      </c>
      <c r="H210" s="8" t="str">
        <f aca="false">IF($A210="","",IFERROR(INDEX('Account Map'!$C$6:$C$200,MATCH($A210,'Account Map'!$A$6:$A$200,0)),"UNMAPPED"))</f>
        <v/>
      </c>
      <c r="I210" s="8" t="str">
        <f aca="false">IF($A210="","",IFERROR(INDEX('Account Map'!$E$6:$E$200,MATCH($A210,'Account Map'!$A$6:$A$200,0))&amp;"",""))</f>
        <v/>
      </c>
    </row>
    <row r="211" customFormat="false" ht="15" hidden="false" customHeight="false" outlineLevel="0" collapsed="false">
      <c r="D211" s="92"/>
      <c r="E211" s="92"/>
      <c r="F211" s="91" t="str">
        <f aca="false">IF($A211="","",N(D211)-N(E211))</f>
        <v/>
      </c>
      <c r="G211" s="8" t="str">
        <f aca="false">IF($A211="","",IFERROR(INDEX('Account Map'!$D$6:$D$200,MATCH($A211,'Account Map'!$A$6:$A$200,0)),"UNMAPPED"))</f>
        <v/>
      </c>
      <c r="H211" s="8" t="str">
        <f aca="false">IF($A211="","",IFERROR(INDEX('Account Map'!$C$6:$C$200,MATCH($A211,'Account Map'!$A$6:$A$200,0)),"UNMAPPED"))</f>
        <v/>
      </c>
      <c r="I211" s="8" t="str">
        <f aca="false">IF($A211="","",IFERROR(INDEX('Account Map'!$E$6:$E$200,MATCH($A211,'Account Map'!$A$6:$A$200,0))&amp;"",""))</f>
        <v/>
      </c>
    </row>
    <row r="212" customFormat="false" ht="15" hidden="false" customHeight="false" outlineLevel="0" collapsed="false">
      <c r="D212" s="92"/>
      <c r="E212" s="92"/>
      <c r="F212" s="91" t="str">
        <f aca="false">IF($A212="","",N(D212)-N(E212))</f>
        <v/>
      </c>
      <c r="G212" s="8" t="str">
        <f aca="false">IF($A212="","",IFERROR(INDEX('Account Map'!$D$6:$D$200,MATCH($A212,'Account Map'!$A$6:$A$200,0)),"UNMAPPED"))</f>
        <v/>
      </c>
      <c r="H212" s="8" t="str">
        <f aca="false">IF($A212="","",IFERROR(INDEX('Account Map'!$C$6:$C$200,MATCH($A212,'Account Map'!$A$6:$A$200,0)),"UNMAPPED"))</f>
        <v/>
      </c>
      <c r="I212" s="8" t="str">
        <f aca="false">IF($A212="","",IFERROR(INDEX('Account Map'!$E$6:$E$200,MATCH($A212,'Account Map'!$A$6:$A$200,0))&amp;"",""))</f>
        <v/>
      </c>
    </row>
    <row r="213" customFormat="false" ht="15" hidden="false" customHeight="false" outlineLevel="0" collapsed="false">
      <c r="D213" s="92"/>
      <c r="E213" s="92"/>
      <c r="F213" s="91" t="str">
        <f aca="false">IF($A213="","",N(D213)-N(E213))</f>
        <v/>
      </c>
      <c r="G213" s="8" t="str">
        <f aca="false">IF($A213="","",IFERROR(INDEX('Account Map'!$D$6:$D$200,MATCH($A213,'Account Map'!$A$6:$A$200,0)),"UNMAPPED"))</f>
        <v/>
      </c>
      <c r="H213" s="8" t="str">
        <f aca="false">IF($A213="","",IFERROR(INDEX('Account Map'!$C$6:$C$200,MATCH($A213,'Account Map'!$A$6:$A$200,0)),"UNMAPPED"))</f>
        <v/>
      </c>
      <c r="I213" s="8" t="str">
        <f aca="false">IF($A213="","",IFERROR(INDEX('Account Map'!$E$6:$E$200,MATCH($A213,'Account Map'!$A$6:$A$200,0))&amp;"",""))</f>
        <v/>
      </c>
    </row>
    <row r="214" customFormat="false" ht="15" hidden="false" customHeight="false" outlineLevel="0" collapsed="false">
      <c r="D214" s="92"/>
      <c r="E214" s="92"/>
      <c r="F214" s="91" t="str">
        <f aca="false">IF($A214="","",N(D214)-N(E214))</f>
        <v/>
      </c>
      <c r="G214" s="8" t="str">
        <f aca="false">IF($A214="","",IFERROR(INDEX('Account Map'!$D$6:$D$200,MATCH($A214,'Account Map'!$A$6:$A$200,0)),"UNMAPPED"))</f>
        <v/>
      </c>
      <c r="H214" s="8" t="str">
        <f aca="false">IF($A214="","",IFERROR(INDEX('Account Map'!$C$6:$C$200,MATCH($A214,'Account Map'!$A$6:$A$200,0)),"UNMAPPED"))</f>
        <v/>
      </c>
      <c r="I214" s="8" t="str">
        <f aca="false">IF($A214="","",IFERROR(INDEX('Account Map'!$E$6:$E$200,MATCH($A214,'Account Map'!$A$6:$A$200,0))&amp;"",""))</f>
        <v/>
      </c>
    </row>
    <row r="215" customFormat="false" ht="15" hidden="false" customHeight="false" outlineLevel="0" collapsed="false">
      <c r="D215" s="92"/>
      <c r="E215" s="92"/>
      <c r="F215" s="91" t="str">
        <f aca="false">IF($A215="","",N(D215)-N(E215))</f>
        <v/>
      </c>
      <c r="G215" s="8" t="str">
        <f aca="false">IF($A215="","",IFERROR(INDEX('Account Map'!$D$6:$D$200,MATCH($A215,'Account Map'!$A$6:$A$200,0)),"UNMAPPED"))</f>
        <v/>
      </c>
      <c r="H215" s="8" t="str">
        <f aca="false">IF($A215="","",IFERROR(INDEX('Account Map'!$C$6:$C$200,MATCH($A215,'Account Map'!$A$6:$A$200,0)),"UNMAPPED"))</f>
        <v/>
      </c>
      <c r="I215" s="8" t="str">
        <f aca="false">IF($A215="","",IFERROR(INDEX('Account Map'!$E$6:$E$200,MATCH($A215,'Account Map'!$A$6:$A$200,0))&amp;"",""))</f>
        <v/>
      </c>
    </row>
    <row r="216" customFormat="false" ht="15" hidden="false" customHeight="false" outlineLevel="0" collapsed="false">
      <c r="D216" s="92"/>
      <c r="E216" s="92"/>
      <c r="F216" s="91" t="str">
        <f aca="false">IF($A216="","",N(D216)-N(E216))</f>
        <v/>
      </c>
      <c r="G216" s="8" t="str">
        <f aca="false">IF($A216="","",IFERROR(INDEX('Account Map'!$D$6:$D$200,MATCH($A216,'Account Map'!$A$6:$A$200,0)),"UNMAPPED"))</f>
        <v/>
      </c>
      <c r="H216" s="8" t="str">
        <f aca="false">IF($A216="","",IFERROR(INDEX('Account Map'!$C$6:$C$200,MATCH($A216,'Account Map'!$A$6:$A$200,0)),"UNMAPPED"))</f>
        <v/>
      </c>
      <c r="I216" s="8" t="str">
        <f aca="false">IF($A216="","",IFERROR(INDEX('Account Map'!$E$6:$E$200,MATCH($A216,'Account Map'!$A$6:$A$200,0))&amp;"",""))</f>
        <v/>
      </c>
    </row>
    <row r="217" customFormat="false" ht="15" hidden="false" customHeight="false" outlineLevel="0" collapsed="false">
      <c r="D217" s="92"/>
      <c r="E217" s="92"/>
      <c r="F217" s="91" t="str">
        <f aca="false">IF($A217="","",N(D217)-N(E217))</f>
        <v/>
      </c>
      <c r="G217" s="8" t="str">
        <f aca="false">IF($A217="","",IFERROR(INDEX('Account Map'!$D$6:$D$200,MATCH($A217,'Account Map'!$A$6:$A$200,0)),"UNMAPPED"))</f>
        <v/>
      </c>
      <c r="H217" s="8" t="str">
        <f aca="false">IF($A217="","",IFERROR(INDEX('Account Map'!$C$6:$C$200,MATCH($A217,'Account Map'!$A$6:$A$200,0)),"UNMAPPED"))</f>
        <v/>
      </c>
      <c r="I217" s="8" t="str">
        <f aca="false">IF($A217="","",IFERROR(INDEX('Account Map'!$E$6:$E$200,MATCH($A217,'Account Map'!$A$6:$A$200,0))&amp;"",""))</f>
        <v/>
      </c>
    </row>
    <row r="218" customFormat="false" ht="15" hidden="false" customHeight="false" outlineLevel="0" collapsed="false">
      <c r="D218" s="92"/>
      <c r="E218" s="92"/>
      <c r="F218" s="91" t="str">
        <f aca="false">IF($A218="","",N(D218)-N(E218))</f>
        <v/>
      </c>
      <c r="G218" s="8" t="str">
        <f aca="false">IF($A218="","",IFERROR(INDEX('Account Map'!$D$6:$D$200,MATCH($A218,'Account Map'!$A$6:$A$200,0)),"UNMAPPED"))</f>
        <v/>
      </c>
      <c r="H218" s="8" t="str">
        <f aca="false">IF($A218="","",IFERROR(INDEX('Account Map'!$C$6:$C$200,MATCH($A218,'Account Map'!$A$6:$A$200,0)),"UNMAPPED"))</f>
        <v/>
      </c>
      <c r="I218" s="8" t="str">
        <f aca="false">IF($A218="","",IFERROR(INDEX('Account Map'!$E$6:$E$200,MATCH($A218,'Account Map'!$A$6:$A$200,0))&amp;"",""))</f>
        <v/>
      </c>
    </row>
    <row r="219" customFormat="false" ht="15" hidden="false" customHeight="false" outlineLevel="0" collapsed="false">
      <c r="D219" s="92"/>
      <c r="E219" s="92"/>
      <c r="F219" s="91" t="str">
        <f aca="false">IF($A219="","",N(D219)-N(E219))</f>
        <v/>
      </c>
      <c r="G219" s="8" t="str">
        <f aca="false">IF($A219="","",IFERROR(INDEX('Account Map'!$D$6:$D$200,MATCH($A219,'Account Map'!$A$6:$A$200,0)),"UNMAPPED"))</f>
        <v/>
      </c>
      <c r="H219" s="8" t="str">
        <f aca="false">IF($A219="","",IFERROR(INDEX('Account Map'!$C$6:$C$200,MATCH($A219,'Account Map'!$A$6:$A$200,0)),"UNMAPPED"))</f>
        <v/>
      </c>
      <c r="I219" s="8" t="str">
        <f aca="false">IF($A219="","",IFERROR(INDEX('Account Map'!$E$6:$E$200,MATCH($A219,'Account Map'!$A$6:$A$200,0))&amp;"",""))</f>
        <v/>
      </c>
    </row>
    <row r="220" customFormat="false" ht="15" hidden="false" customHeight="false" outlineLevel="0" collapsed="false">
      <c r="D220" s="92"/>
      <c r="E220" s="92"/>
      <c r="F220" s="91" t="str">
        <f aca="false">IF($A220="","",N(D220)-N(E220))</f>
        <v/>
      </c>
      <c r="G220" s="8" t="str">
        <f aca="false">IF($A220="","",IFERROR(INDEX('Account Map'!$D$6:$D$200,MATCH($A220,'Account Map'!$A$6:$A$200,0)),"UNMAPPED"))</f>
        <v/>
      </c>
      <c r="H220" s="8" t="str">
        <f aca="false">IF($A220="","",IFERROR(INDEX('Account Map'!$C$6:$C$200,MATCH($A220,'Account Map'!$A$6:$A$200,0)),"UNMAPPED"))</f>
        <v/>
      </c>
      <c r="I220" s="8" t="str">
        <f aca="false">IF($A220="","",IFERROR(INDEX('Account Map'!$E$6:$E$200,MATCH($A220,'Account Map'!$A$6:$A$200,0))&amp;"",""))</f>
        <v/>
      </c>
    </row>
    <row r="221" customFormat="false" ht="15" hidden="false" customHeight="false" outlineLevel="0" collapsed="false">
      <c r="D221" s="92"/>
      <c r="E221" s="92"/>
      <c r="F221" s="91" t="str">
        <f aca="false">IF($A221="","",N(D221)-N(E221))</f>
        <v/>
      </c>
      <c r="G221" s="8" t="str">
        <f aca="false">IF($A221="","",IFERROR(INDEX('Account Map'!$D$6:$D$200,MATCH($A221,'Account Map'!$A$6:$A$200,0)),"UNMAPPED"))</f>
        <v/>
      </c>
      <c r="H221" s="8" t="str">
        <f aca="false">IF($A221="","",IFERROR(INDEX('Account Map'!$C$6:$C$200,MATCH($A221,'Account Map'!$A$6:$A$200,0)),"UNMAPPED"))</f>
        <v/>
      </c>
      <c r="I221" s="8" t="str">
        <f aca="false">IF($A221="","",IFERROR(INDEX('Account Map'!$E$6:$E$200,MATCH($A221,'Account Map'!$A$6:$A$200,0))&amp;"",""))</f>
        <v/>
      </c>
    </row>
    <row r="222" customFormat="false" ht="15" hidden="false" customHeight="false" outlineLevel="0" collapsed="false">
      <c r="D222" s="92"/>
      <c r="E222" s="92"/>
      <c r="F222" s="91" t="str">
        <f aca="false">IF($A222="","",N(D222)-N(E222))</f>
        <v/>
      </c>
      <c r="G222" s="8" t="str">
        <f aca="false">IF($A222="","",IFERROR(INDEX('Account Map'!$D$6:$D$200,MATCH($A222,'Account Map'!$A$6:$A$200,0)),"UNMAPPED"))</f>
        <v/>
      </c>
      <c r="H222" s="8" t="str">
        <f aca="false">IF($A222="","",IFERROR(INDEX('Account Map'!$C$6:$C$200,MATCH($A222,'Account Map'!$A$6:$A$200,0)),"UNMAPPED"))</f>
        <v/>
      </c>
      <c r="I222" s="8" t="str">
        <f aca="false">IF($A222="","",IFERROR(INDEX('Account Map'!$E$6:$E$200,MATCH($A222,'Account Map'!$A$6:$A$200,0))&amp;"",""))</f>
        <v/>
      </c>
    </row>
    <row r="223" customFormat="false" ht="15" hidden="false" customHeight="false" outlineLevel="0" collapsed="false">
      <c r="D223" s="92"/>
      <c r="E223" s="92"/>
      <c r="F223" s="91" t="str">
        <f aca="false">IF($A223="","",N(D223)-N(E223))</f>
        <v/>
      </c>
      <c r="G223" s="8" t="str">
        <f aca="false">IF($A223="","",IFERROR(INDEX('Account Map'!$D$6:$D$200,MATCH($A223,'Account Map'!$A$6:$A$200,0)),"UNMAPPED"))</f>
        <v/>
      </c>
      <c r="H223" s="8" t="str">
        <f aca="false">IF($A223="","",IFERROR(INDEX('Account Map'!$C$6:$C$200,MATCH($A223,'Account Map'!$A$6:$A$200,0)),"UNMAPPED"))</f>
        <v/>
      </c>
      <c r="I223" s="8" t="str">
        <f aca="false">IF($A223="","",IFERROR(INDEX('Account Map'!$E$6:$E$200,MATCH($A223,'Account Map'!$A$6:$A$200,0))&amp;"",""))</f>
        <v/>
      </c>
    </row>
    <row r="224" customFormat="false" ht="15" hidden="false" customHeight="false" outlineLevel="0" collapsed="false">
      <c r="D224" s="92"/>
      <c r="E224" s="92"/>
      <c r="F224" s="91" t="str">
        <f aca="false">IF($A224="","",N(D224)-N(E224))</f>
        <v/>
      </c>
      <c r="G224" s="8" t="str">
        <f aca="false">IF($A224="","",IFERROR(INDEX('Account Map'!$D$6:$D$200,MATCH($A224,'Account Map'!$A$6:$A$200,0)),"UNMAPPED"))</f>
        <v/>
      </c>
      <c r="H224" s="8" t="str">
        <f aca="false">IF($A224="","",IFERROR(INDEX('Account Map'!$C$6:$C$200,MATCH($A224,'Account Map'!$A$6:$A$200,0)),"UNMAPPED"))</f>
        <v/>
      </c>
      <c r="I224" s="8" t="str">
        <f aca="false">IF($A224="","",IFERROR(INDEX('Account Map'!$E$6:$E$200,MATCH($A224,'Account Map'!$A$6:$A$200,0))&amp;"",""))</f>
        <v/>
      </c>
    </row>
    <row r="225" customFormat="false" ht="15" hidden="false" customHeight="false" outlineLevel="0" collapsed="false">
      <c r="D225" s="92"/>
      <c r="E225" s="92"/>
      <c r="F225" s="91" t="str">
        <f aca="false">IF($A225="","",N(D225)-N(E225))</f>
        <v/>
      </c>
      <c r="G225" s="8" t="str">
        <f aca="false">IF($A225="","",IFERROR(INDEX('Account Map'!$D$6:$D$200,MATCH($A225,'Account Map'!$A$6:$A$200,0)),"UNMAPPED"))</f>
        <v/>
      </c>
      <c r="H225" s="8" t="str">
        <f aca="false">IF($A225="","",IFERROR(INDEX('Account Map'!$C$6:$C$200,MATCH($A225,'Account Map'!$A$6:$A$200,0)),"UNMAPPED"))</f>
        <v/>
      </c>
      <c r="I225" s="8" t="str">
        <f aca="false">IF($A225="","",IFERROR(INDEX('Account Map'!$E$6:$E$200,MATCH($A225,'Account Map'!$A$6:$A$200,0))&amp;"",""))</f>
        <v/>
      </c>
    </row>
    <row r="226" customFormat="false" ht="15" hidden="false" customHeight="false" outlineLevel="0" collapsed="false">
      <c r="D226" s="92"/>
      <c r="E226" s="92"/>
      <c r="F226" s="91" t="str">
        <f aca="false">IF($A226="","",N(D226)-N(E226))</f>
        <v/>
      </c>
      <c r="G226" s="8" t="str">
        <f aca="false">IF($A226="","",IFERROR(INDEX('Account Map'!$D$6:$D$200,MATCH($A226,'Account Map'!$A$6:$A$200,0)),"UNMAPPED"))</f>
        <v/>
      </c>
      <c r="H226" s="8" t="str">
        <f aca="false">IF($A226="","",IFERROR(INDEX('Account Map'!$C$6:$C$200,MATCH($A226,'Account Map'!$A$6:$A$200,0)),"UNMAPPED"))</f>
        <v/>
      </c>
      <c r="I226" s="8" t="str">
        <f aca="false">IF($A226="","",IFERROR(INDEX('Account Map'!$E$6:$E$200,MATCH($A226,'Account Map'!$A$6:$A$200,0))&amp;"",""))</f>
        <v/>
      </c>
    </row>
    <row r="227" customFormat="false" ht="15" hidden="false" customHeight="false" outlineLevel="0" collapsed="false">
      <c r="D227" s="92"/>
      <c r="E227" s="92"/>
      <c r="F227" s="91" t="str">
        <f aca="false">IF($A227="","",N(D227)-N(E227))</f>
        <v/>
      </c>
      <c r="G227" s="8" t="str">
        <f aca="false">IF($A227="","",IFERROR(INDEX('Account Map'!$D$6:$D$200,MATCH($A227,'Account Map'!$A$6:$A$200,0)),"UNMAPPED"))</f>
        <v/>
      </c>
      <c r="H227" s="8" t="str">
        <f aca="false">IF($A227="","",IFERROR(INDEX('Account Map'!$C$6:$C$200,MATCH($A227,'Account Map'!$A$6:$A$200,0)),"UNMAPPED"))</f>
        <v/>
      </c>
      <c r="I227" s="8" t="str">
        <f aca="false">IF($A227="","",IFERROR(INDEX('Account Map'!$E$6:$E$200,MATCH($A227,'Account Map'!$A$6:$A$200,0))&amp;"",""))</f>
        <v/>
      </c>
    </row>
    <row r="228" customFormat="false" ht="15" hidden="false" customHeight="false" outlineLevel="0" collapsed="false">
      <c r="D228" s="92"/>
      <c r="E228" s="92"/>
      <c r="F228" s="91" t="str">
        <f aca="false">IF($A228="","",N(D228)-N(E228))</f>
        <v/>
      </c>
      <c r="G228" s="8" t="str">
        <f aca="false">IF($A228="","",IFERROR(INDEX('Account Map'!$D$6:$D$200,MATCH($A228,'Account Map'!$A$6:$A$200,0)),"UNMAPPED"))</f>
        <v/>
      </c>
      <c r="H228" s="8" t="str">
        <f aca="false">IF($A228="","",IFERROR(INDEX('Account Map'!$C$6:$C$200,MATCH($A228,'Account Map'!$A$6:$A$200,0)),"UNMAPPED"))</f>
        <v/>
      </c>
      <c r="I228" s="8" t="str">
        <f aca="false">IF($A228="","",IFERROR(INDEX('Account Map'!$E$6:$E$200,MATCH($A228,'Account Map'!$A$6:$A$200,0))&amp;"",""))</f>
        <v/>
      </c>
    </row>
    <row r="229" customFormat="false" ht="15" hidden="false" customHeight="false" outlineLevel="0" collapsed="false">
      <c r="D229" s="92"/>
      <c r="E229" s="92"/>
      <c r="F229" s="91" t="str">
        <f aca="false">IF($A229="","",N(D229)-N(E229))</f>
        <v/>
      </c>
      <c r="G229" s="8" t="str">
        <f aca="false">IF($A229="","",IFERROR(INDEX('Account Map'!$D$6:$D$200,MATCH($A229,'Account Map'!$A$6:$A$200,0)),"UNMAPPED"))</f>
        <v/>
      </c>
      <c r="H229" s="8" t="str">
        <f aca="false">IF($A229="","",IFERROR(INDEX('Account Map'!$C$6:$C$200,MATCH($A229,'Account Map'!$A$6:$A$200,0)),"UNMAPPED"))</f>
        <v/>
      </c>
      <c r="I229" s="8" t="str">
        <f aca="false">IF($A229="","",IFERROR(INDEX('Account Map'!$E$6:$E$200,MATCH($A229,'Account Map'!$A$6:$A$200,0))&amp;"",""))</f>
        <v/>
      </c>
    </row>
    <row r="230" customFormat="false" ht="15" hidden="false" customHeight="false" outlineLevel="0" collapsed="false">
      <c r="D230" s="92"/>
      <c r="E230" s="92"/>
      <c r="F230" s="91" t="str">
        <f aca="false">IF($A230="","",N(D230)-N(E230))</f>
        <v/>
      </c>
      <c r="G230" s="8" t="str">
        <f aca="false">IF($A230="","",IFERROR(INDEX('Account Map'!$D$6:$D$200,MATCH($A230,'Account Map'!$A$6:$A$200,0)),"UNMAPPED"))</f>
        <v/>
      </c>
      <c r="H230" s="8" t="str">
        <f aca="false">IF($A230="","",IFERROR(INDEX('Account Map'!$C$6:$C$200,MATCH($A230,'Account Map'!$A$6:$A$200,0)),"UNMAPPED"))</f>
        <v/>
      </c>
      <c r="I230" s="8" t="str">
        <f aca="false">IF($A230="","",IFERROR(INDEX('Account Map'!$E$6:$E$200,MATCH($A230,'Account Map'!$A$6:$A$200,0))&amp;"",""))</f>
        <v/>
      </c>
    </row>
    <row r="231" customFormat="false" ht="15" hidden="false" customHeight="false" outlineLevel="0" collapsed="false">
      <c r="D231" s="92"/>
      <c r="E231" s="92"/>
      <c r="F231" s="91" t="str">
        <f aca="false">IF($A231="","",N(D231)-N(E231))</f>
        <v/>
      </c>
      <c r="G231" s="8" t="str">
        <f aca="false">IF($A231="","",IFERROR(INDEX('Account Map'!$D$6:$D$200,MATCH($A231,'Account Map'!$A$6:$A$200,0)),"UNMAPPED"))</f>
        <v/>
      </c>
      <c r="H231" s="8" t="str">
        <f aca="false">IF($A231="","",IFERROR(INDEX('Account Map'!$C$6:$C$200,MATCH($A231,'Account Map'!$A$6:$A$200,0)),"UNMAPPED"))</f>
        <v/>
      </c>
      <c r="I231" s="8" t="str">
        <f aca="false">IF($A231="","",IFERROR(INDEX('Account Map'!$E$6:$E$200,MATCH($A231,'Account Map'!$A$6:$A$200,0))&amp;"",""))</f>
        <v/>
      </c>
    </row>
    <row r="232" customFormat="false" ht="15" hidden="false" customHeight="false" outlineLevel="0" collapsed="false">
      <c r="D232" s="92"/>
      <c r="E232" s="92"/>
      <c r="F232" s="91" t="str">
        <f aca="false">IF($A232="","",N(D232)-N(E232))</f>
        <v/>
      </c>
      <c r="G232" s="8" t="str">
        <f aca="false">IF($A232="","",IFERROR(INDEX('Account Map'!$D$6:$D$200,MATCH($A232,'Account Map'!$A$6:$A$200,0)),"UNMAPPED"))</f>
        <v/>
      </c>
      <c r="H232" s="8" t="str">
        <f aca="false">IF($A232="","",IFERROR(INDEX('Account Map'!$C$6:$C$200,MATCH($A232,'Account Map'!$A$6:$A$200,0)),"UNMAPPED"))</f>
        <v/>
      </c>
      <c r="I232" s="8" t="str">
        <f aca="false">IF($A232="","",IFERROR(INDEX('Account Map'!$E$6:$E$200,MATCH($A232,'Account Map'!$A$6:$A$200,0))&amp;"",""))</f>
        <v/>
      </c>
    </row>
    <row r="233" customFormat="false" ht="15" hidden="false" customHeight="false" outlineLevel="0" collapsed="false">
      <c r="D233" s="92"/>
      <c r="E233" s="92"/>
      <c r="F233" s="91" t="str">
        <f aca="false">IF($A233="","",N(D233)-N(E233))</f>
        <v/>
      </c>
      <c r="G233" s="8" t="str">
        <f aca="false">IF($A233="","",IFERROR(INDEX('Account Map'!$D$6:$D$200,MATCH($A233,'Account Map'!$A$6:$A$200,0)),"UNMAPPED"))</f>
        <v/>
      </c>
      <c r="H233" s="8" t="str">
        <f aca="false">IF($A233="","",IFERROR(INDEX('Account Map'!$C$6:$C$200,MATCH($A233,'Account Map'!$A$6:$A$200,0)),"UNMAPPED"))</f>
        <v/>
      </c>
      <c r="I233" s="8" t="str">
        <f aca="false">IF($A233="","",IFERROR(INDEX('Account Map'!$E$6:$E$200,MATCH($A233,'Account Map'!$A$6:$A$200,0))&amp;"",""))</f>
        <v/>
      </c>
    </row>
    <row r="234" customFormat="false" ht="15" hidden="false" customHeight="false" outlineLevel="0" collapsed="false">
      <c r="D234" s="92"/>
      <c r="E234" s="92"/>
      <c r="F234" s="91" t="str">
        <f aca="false">IF($A234="","",N(D234)-N(E234))</f>
        <v/>
      </c>
      <c r="G234" s="8" t="str">
        <f aca="false">IF($A234="","",IFERROR(INDEX('Account Map'!$D$6:$D$200,MATCH($A234,'Account Map'!$A$6:$A$200,0)),"UNMAPPED"))</f>
        <v/>
      </c>
      <c r="H234" s="8" t="str">
        <f aca="false">IF($A234="","",IFERROR(INDEX('Account Map'!$C$6:$C$200,MATCH($A234,'Account Map'!$A$6:$A$200,0)),"UNMAPPED"))</f>
        <v/>
      </c>
      <c r="I234" s="8" t="str">
        <f aca="false">IF($A234="","",IFERROR(INDEX('Account Map'!$E$6:$E$200,MATCH($A234,'Account Map'!$A$6:$A$200,0))&amp;"",""))</f>
        <v/>
      </c>
    </row>
    <row r="235" customFormat="false" ht="15" hidden="false" customHeight="false" outlineLevel="0" collapsed="false">
      <c r="D235" s="92"/>
      <c r="E235" s="92"/>
      <c r="F235" s="91" t="str">
        <f aca="false">IF($A235="","",N(D235)-N(E235))</f>
        <v/>
      </c>
      <c r="G235" s="8" t="str">
        <f aca="false">IF($A235="","",IFERROR(INDEX('Account Map'!$D$6:$D$200,MATCH($A235,'Account Map'!$A$6:$A$200,0)),"UNMAPPED"))</f>
        <v/>
      </c>
      <c r="H235" s="8" t="str">
        <f aca="false">IF($A235="","",IFERROR(INDEX('Account Map'!$C$6:$C$200,MATCH($A235,'Account Map'!$A$6:$A$200,0)),"UNMAPPED"))</f>
        <v/>
      </c>
      <c r="I235" s="8" t="str">
        <f aca="false">IF($A235="","",IFERROR(INDEX('Account Map'!$E$6:$E$200,MATCH($A235,'Account Map'!$A$6:$A$200,0))&amp;"",""))</f>
        <v/>
      </c>
    </row>
    <row r="236" customFormat="false" ht="15" hidden="false" customHeight="false" outlineLevel="0" collapsed="false">
      <c r="D236" s="92"/>
      <c r="E236" s="92"/>
      <c r="F236" s="91" t="str">
        <f aca="false">IF($A236="","",N(D236)-N(E236))</f>
        <v/>
      </c>
      <c r="G236" s="8" t="str">
        <f aca="false">IF($A236="","",IFERROR(INDEX('Account Map'!$D$6:$D$200,MATCH($A236,'Account Map'!$A$6:$A$200,0)),"UNMAPPED"))</f>
        <v/>
      </c>
      <c r="H236" s="8" t="str">
        <f aca="false">IF($A236="","",IFERROR(INDEX('Account Map'!$C$6:$C$200,MATCH($A236,'Account Map'!$A$6:$A$200,0)),"UNMAPPED"))</f>
        <v/>
      </c>
      <c r="I236" s="8" t="str">
        <f aca="false">IF($A236="","",IFERROR(INDEX('Account Map'!$E$6:$E$200,MATCH($A236,'Account Map'!$A$6:$A$200,0))&amp;"",""))</f>
        <v/>
      </c>
    </row>
    <row r="237" customFormat="false" ht="15" hidden="false" customHeight="false" outlineLevel="0" collapsed="false">
      <c r="D237" s="92"/>
      <c r="E237" s="92"/>
      <c r="F237" s="91" t="str">
        <f aca="false">IF($A237="","",N(D237)-N(E237))</f>
        <v/>
      </c>
      <c r="G237" s="8" t="str">
        <f aca="false">IF($A237="","",IFERROR(INDEX('Account Map'!$D$6:$D$200,MATCH($A237,'Account Map'!$A$6:$A$200,0)),"UNMAPPED"))</f>
        <v/>
      </c>
      <c r="H237" s="8" t="str">
        <f aca="false">IF($A237="","",IFERROR(INDEX('Account Map'!$C$6:$C$200,MATCH($A237,'Account Map'!$A$6:$A$200,0)),"UNMAPPED"))</f>
        <v/>
      </c>
      <c r="I237" s="8" t="str">
        <f aca="false">IF($A237="","",IFERROR(INDEX('Account Map'!$E$6:$E$200,MATCH($A237,'Account Map'!$A$6:$A$200,0))&amp;"",""))</f>
        <v/>
      </c>
    </row>
    <row r="238" customFormat="false" ht="15" hidden="false" customHeight="false" outlineLevel="0" collapsed="false">
      <c r="D238" s="92"/>
      <c r="E238" s="92"/>
      <c r="F238" s="91" t="str">
        <f aca="false">IF($A238="","",N(D238)-N(E238))</f>
        <v/>
      </c>
      <c r="G238" s="8" t="str">
        <f aca="false">IF($A238="","",IFERROR(INDEX('Account Map'!$D$6:$D$200,MATCH($A238,'Account Map'!$A$6:$A$200,0)),"UNMAPPED"))</f>
        <v/>
      </c>
      <c r="H238" s="8" t="str">
        <f aca="false">IF($A238="","",IFERROR(INDEX('Account Map'!$C$6:$C$200,MATCH($A238,'Account Map'!$A$6:$A$200,0)),"UNMAPPED"))</f>
        <v/>
      </c>
      <c r="I238" s="8" t="str">
        <f aca="false">IF($A238="","",IFERROR(INDEX('Account Map'!$E$6:$E$200,MATCH($A238,'Account Map'!$A$6:$A$200,0))&amp;"",""))</f>
        <v/>
      </c>
    </row>
    <row r="239" customFormat="false" ht="15" hidden="false" customHeight="false" outlineLevel="0" collapsed="false">
      <c r="D239" s="92"/>
      <c r="E239" s="92"/>
      <c r="F239" s="91" t="str">
        <f aca="false">IF($A239="","",N(D239)-N(E239))</f>
        <v/>
      </c>
      <c r="G239" s="8" t="str">
        <f aca="false">IF($A239="","",IFERROR(INDEX('Account Map'!$D$6:$D$200,MATCH($A239,'Account Map'!$A$6:$A$200,0)),"UNMAPPED"))</f>
        <v/>
      </c>
      <c r="H239" s="8" t="str">
        <f aca="false">IF($A239="","",IFERROR(INDEX('Account Map'!$C$6:$C$200,MATCH($A239,'Account Map'!$A$6:$A$200,0)),"UNMAPPED"))</f>
        <v/>
      </c>
      <c r="I239" s="8" t="str">
        <f aca="false">IF($A239="","",IFERROR(INDEX('Account Map'!$E$6:$E$200,MATCH($A239,'Account Map'!$A$6:$A$200,0))&amp;"",""))</f>
        <v/>
      </c>
    </row>
    <row r="240" customFormat="false" ht="15" hidden="false" customHeight="false" outlineLevel="0" collapsed="false">
      <c r="D240" s="92"/>
      <c r="E240" s="92"/>
      <c r="F240" s="91" t="str">
        <f aca="false">IF($A240="","",N(D240)-N(E240))</f>
        <v/>
      </c>
      <c r="G240" s="8" t="str">
        <f aca="false">IF($A240="","",IFERROR(INDEX('Account Map'!$D$6:$D$200,MATCH($A240,'Account Map'!$A$6:$A$200,0)),"UNMAPPED"))</f>
        <v/>
      </c>
      <c r="H240" s="8" t="str">
        <f aca="false">IF($A240="","",IFERROR(INDEX('Account Map'!$C$6:$C$200,MATCH($A240,'Account Map'!$A$6:$A$200,0)),"UNMAPPED"))</f>
        <v/>
      </c>
      <c r="I240" s="8" t="str">
        <f aca="false">IF($A240="","",IFERROR(INDEX('Account Map'!$E$6:$E$200,MATCH($A240,'Account Map'!$A$6:$A$200,0))&amp;"",""))</f>
        <v/>
      </c>
    </row>
    <row r="241" customFormat="false" ht="15" hidden="false" customHeight="false" outlineLevel="0" collapsed="false">
      <c r="D241" s="92"/>
      <c r="E241" s="92"/>
      <c r="F241" s="91" t="str">
        <f aca="false">IF($A241="","",N(D241)-N(E241))</f>
        <v/>
      </c>
      <c r="G241" s="8" t="str">
        <f aca="false">IF($A241="","",IFERROR(INDEX('Account Map'!$D$6:$D$200,MATCH($A241,'Account Map'!$A$6:$A$200,0)),"UNMAPPED"))</f>
        <v/>
      </c>
      <c r="H241" s="8" t="str">
        <f aca="false">IF($A241="","",IFERROR(INDEX('Account Map'!$C$6:$C$200,MATCH($A241,'Account Map'!$A$6:$A$200,0)),"UNMAPPED"))</f>
        <v/>
      </c>
      <c r="I241" s="8" t="str">
        <f aca="false">IF($A241="","",IFERROR(INDEX('Account Map'!$E$6:$E$200,MATCH($A241,'Account Map'!$A$6:$A$200,0))&amp;"",""))</f>
        <v/>
      </c>
    </row>
    <row r="242" customFormat="false" ht="15" hidden="false" customHeight="false" outlineLevel="0" collapsed="false">
      <c r="D242" s="92"/>
      <c r="E242" s="92"/>
      <c r="F242" s="91" t="str">
        <f aca="false">IF($A242="","",N(D242)-N(E242))</f>
        <v/>
      </c>
      <c r="G242" s="8" t="str">
        <f aca="false">IF($A242="","",IFERROR(INDEX('Account Map'!$D$6:$D$200,MATCH($A242,'Account Map'!$A$6:$A$200,0)),"UNMAPPED"))</f>
        <v/>
      </c>
      <c r="H242" s="8" t="str">
        <f aca="false">IF($A242="","",IFERROR(INDEX('Account Map'!$C$6:$C$200,MATCH($A242,'Account Map'!$A$6:$A$200,0)),"UNMAPPED"))</f>
        <v/>
      </c>
      <c r="I242" s="8" t="str">
        <f aca="false">IF($A242="","",IFERROR(INDEX('Account Map'!$E$6:$E$200,MATCH($A242,'Account Map'!$A$6:$A$200,0))&amp;"",""))</f>
        <v/>
      </c>
    </row>
    <row r="243" customFormat="false" ht="15" hidden="false" customHeight="false" outlineLevel="0" collapsed="false">
      <c r="D243" s="92"/>
      <c r="E243" s="92"/>
      <c r="F243" s="91" t="str">
        <f aca="false">IF($A243="","",N(D243)-N(E243))</f>
        <v/>
      </c>
      <c r="G243" s="8" t="str">
        <f aca="false">IF($A243="","",IFERROR(INDEX('Account Map'!$D$6:$D$200,MATCH($A243,'Account Map'!$A$6:$A$200,0)),"UNMAPPED"))</f>
        <v/>
      </c>
      <c r="H243" s="8" t="str">
        <f aca="false">IF($A243="","",IFERROR(INDEX('Account Map'!$C$6:$C$200,MATCH($A243,'Account Map'!$A$6:$A$200,0)),"UNMAPPED"))</f>
        <v/>
      </c>
      <c r="I243" s="8" t="str">
        <f aca="false">IF($A243="","",IFERROR(INDEX('Account Map'!$E$6:$E$200,MATCH($A243,'Account Map'!$A$6:$A$200,0))&amp;"",""))</f>
        <v/>
      </c>
    </row>
    <row r="244" customFormat="false" ht="15" hidden="false" customHeight="false" outlineLevel="0" collapsed="false">
      <c r="D244" s="92"/>
      <c r="E244" s="92"/>
      <c r="F244" s="91" t="str">
        <f aca="false">IF($A244="","",N(D244)-N(E244))</f>
        <v/>
      </c>
      <c r="G244" s="8" t="str">
        <f aca="false">IF($A244="","",IFERROR(INDEX('Account Map'!$D$6:$D$200,MATCH($A244,'Account Map'!$A$6:$A$200,0)),"UNMAPPED"))</f>
        <v/>
      </c>
      <c r="H244" s="8" t="str">
        <f aca="false">IF($A244="","",IFERROR(INDEX('Account Map'!$C$6:$C$200,MATCH($A244,'Account Map'!$A$6:$A$200,0)),"UNMAPPED"))</f>
        <v/>
      </c>
      <c r="I244" s="8" t="str">
        <f aca="false">IF($A244="","",IFERROR(INDEX('Account Map'!$E$6:$E$200,MATCH($A244,'Account Map'!$A$6:$A$200,0))&amp;"",""))</f>
        <v/>
      </c>
    </row>
    <row r="245" customFormat="false" ht="15" hidden="false" customHeight="false" outlineLevel="0" collapsed="false">
      <c r="D245" s="92"/>
      <c r="E245" s="92"/>
      <c r="F245" s="91" t="str">
        <f aca="false">IF($A245="","",N(D245)-N(E245))</f>
        <v/>
      </c>
      <c r="G245" s="8" t="str">
        <f aca="false">IF($A245="","",IFERROR(INDEX('Account Map'!$D$6:$D$200,MATCH($A245,'Account Map'!$A$6:$A$200,0)),"UNMAPPED"))</f>
        <v/>
      </c>
      <c r="H245" s="8" t="str">
        <f aca="false">IF($A245="","",IFERROR(INDEX('Account Map'!$C$6:$C$200,MATCH($A245,'Account Map'!$A$6:$A$200,0)),"UNMAPPED"))</f>
        <v/>
      </c>
      <c r="I245" s="8" t="str">
        <f aca="false">IF($A245="","",IFERROR(INDEX('Account Map'!$E$6:$E$200,MATCH($A245,'Account Map'!$A$6:$A$200,0))&amp;"",""))</f>
        <v/>
      </c>
    </row>
    <row r="246" customFormat="false" ht="15" hidden="false" customHeight="false" outlineLevel="0" collapsed="false">
      <c r="D246" s="92"/>
      <c r="E246" s="92"/>
      <c r="F246" s="91" t="str">
        <f aca="false">IF($A246="","",N(D246)-N(E246))</f>
        <v/>
      </c>
      <c r="G246" s="8" t="str">
        <f aca="false">IF($A246="","",IFERROR(INDEX('Account Map'!$D$6:$D$200,MATCH($A246,'Account Map'!$A$6:$A$200,0)),"UNMAPPED"))</f>
        <v/>
      </c>
      <c r="H246" s="8" t="str">
        <f aca="false">IF($A246="","",IFERROR(INDEX('Account Map'!$C$6:$C$200,MATCH($A246,'Account Map'!$A$6:$A$200,0)),"UNMAPPED"))</f>
        <v/>
      </c>
      <c r="I246" s="8" t="str">
        <f aca="false">IF($A246="","",IFERROR(INDEX('Account Map'!$E$6:$E$200,MATCH($A246,'Account Map'!$A$6:$A$200,0))&amp;"",""))</f>
        <v/>
      </c>
    </row>
    <row r="247" customFormat="false" ht="15" hidden="false" customHeight="false" outlineLevel="0" collapsed="false">
      <c r="D247" s="92"/>
      <c r="E247" s="92"/>
      <c r="F247" s="91" t="str">
        <f aca="false">IF($A247="","",N(D247)-N(E247))</f>
        <v/>
      </c>
      <c r="G247" s="8" t="str">
        <f aca="false">IF($A247="","",IFERROR(INDEX('Account Map'!$D$6:$D$200,MATCH($A247,'Account Map'!$A$6:$A$200,0)),"UNMAPPED"))</f>
        <v/>
      </c>
      <c r="H247" s="8" t="str">
        <f aca="false">IF($A247="","",IFERROR(INDEX('Account Map'!$C$6:$C$200,MATCH($A247,'Account Map'!$A$6:$A$200,0)),"UNMAPPED"))</f>
        <v/>
      </c>
      <c r="I247" s="8" t="str">
        <f aca="false">IF($A247="","",IFERROR(INDEX('Account Map'!$E$6:$E$200,MATCH($A247,'Account Map'!$A$6:$A$200,0))&amp;"",""))</f>
        <v/>
      </c>
    </row>
    <row r="248" customFormat="false" ht="15" hidden="false" customHeight="false" outlineLevel="0" collapsed="false">
      <c r="D248" s="92"/>
      <c r="E248" s="92"/>
      <c r="F248" s="91" t="str">
        <f aca="false">IF($A248="","",N(D248)-N(E248))</f>
        <v/>
      </c>
      <c r="G248" s="8" t="str">
        <f aca="false">IF($A248="","",IFERROR(INDEX('Account Map'!$D$6:$D$200,MATCH($A248,'Account Map'!$A$6:$A$200,0)),"UNMAPPED"))</f>
        <v/>
      </c>
      <c r="H248" s="8" t="str">
        <f aca="false">IF($A248="","",IFERROR(INDEX('Account Map'!$C$6:$C$200,MATCH($A248,'Account Map'!$A$6:$A$200,0)),"UNMAPPED"))</f>
        <v/>
      </c>
      <c r="I248" s="8" t="str">
        <f aca="false">IF($A248="","",IFERROR(INDEX('Account Map'!$E$6:$E$200,MATCH($A248,'Account Map'!$A$6:$A$200,0))&amp;"",""))</f>
        <v/>
      </c>
    </row>
    <row r="249" customFormat="false" ht="15" hidden="false" customHeight="false" outlineLevel="0" collapsed="false">
      <c r="D249" s="92"/>
      <c r="E249" s="92"/>
      <c r="F249" s="91" t="str">
        <f aca="false">IF($A249="","",N(D249)-N(E249))</f>
        <v/>
      </c>
      <c r="G249" s="8" t="str">
        <f aca="false">IF($A249="","",IFERROR(INDEX('Account Map'!$D$6:$D$200,MATCH($A249,'Account Map'!$A$6:$A$200,0)),"UNMAPPED"))</f>
        <v/>
      </c>
      <c r="H249" s="8" t="str">
        <f aca="false">IF($A249="","",IFERROR(INDEX('Account Map'!$C$6:$C$200,MATCH($A249,'Account Map'!$A$6:$A$200,0)),"UNMAPPED"))</f>
        <v/>
      </c>
      <c r="I249" s="8" t="str">
        <f aca="false">IF($A249="","",IFERROR(INDEX('Account Map'!$E$6:$E$200,MATCH($A249,'Account Map'!$A$6:$A$200,0))&amp;"",""))</f>
        <v/>
      </c>
    </row>
    <row r="250" customFormat="false" ht="15" hidden="false" customHeight="false" outlineLevel="0" collapsed="false">
      <c r="D250" s="92"/>
      <c r="E250" s="92"/>
      <c r="F250" s="91" t="str">
        <f aca="false">IF($A250="","",N(D250)-N(E250))</f>
        <v/>
      </c>
      <c r="G250" s="8" t="str">
        <f aca="false">IF($A250="","",IFERROR(INDEX('Account Map'!$D$6:$D$200,MATCH($A250,'Account Map'!$A$6:$A$200,0)),"UNMAPPED"))</f>
        <v/>
      </c>
      <c r="H250" s="8" t="str">
        <f aca="false">IF($A250="","",IFERROR(INDEX('Account Map'!$C$6:$C$200,MATCH($A250,'Account Map'!$A$6:$A$200,0)),"UNMAPPED"))</f>
        <v/>
      </c>
      <c r="I250" s="8" t="str">
        <f aca="false">IF($A250="","",IFERROR(INDEX('Account Map'!$E$6:$E$200,MATCH($A250,'Account Map'!$A$6:$A$200,0))&amp;"",""))</f>
        <v/>
      </c>
    </row>
    <row r="251" customFormat="false" ht="15" hidden="false" customHeight="false" outlineLevel="0" collapsed="false">
      <c r="D251" s="92"/>
      <c r="E251" s="92"/>
      <c r="F251" s="91" t="str">
        <f aca="false">IF($A251="","",N(D251)-N(E251))</f>
        <v/>
      </c>
      <c r="G251" s="8" t="str">
        <f aca="false">IF($A251="","",IFERROR(INDEX('Account Map'!$D$6:$D$200,MATCH($A251,'Account Map'!$A$6:$A$200,0)),"UNMAPPED"))</f>
        <v/>
      </c>
      <c r="H251" s="8" t="str">
        <f aca="false">IF($A251="","",IFERROR(INDEX('Account Map'!$C$6:$C$200,MATCH($A251,'Account Map'!$A$6:$A$200,0)),"UNMAPPED"))</f>
        <v/>
      </c>
      <c r="I251" s="8" t="str">
        <f aca="false">IF($A251="","",IFERROR(INDEX('Account Map'!$E$6:$E$200,MATCH($A251,'Account Map'!$A$6:$A$200,0))&amp;"",""))</f>
        <v/>
      </c>
    </row>
    <row r="252" customFormat="false" ht="15" hidden="false" customHeight="false" outlineLevel="0" collapsed="false">
      <c r="D252" s="92"/>
      <c r="E252" s="92"/>
      <c r="F252" s="91" t="str">
        <f aca="false">IF($A252="","",N(D252)-N(E252))</f>
        <v/>
      </c>
      <c r="G252" s="8" t="str">
        <f aca="false">IF($A252="","",IFERROR(INDEX('Account Map'!$D$6:$D$200,MATCH($A252,'Account Map'!$A$6:$A$200,0)),"UNMAPPED"))</f>
        <v/>
      </c>
      <c r="H252" s="8" t="str">
        <f aca="false">IF($A252="","",IFERROR(INDEX('Account Map'!$C$6:$C$200,MATCH($A252,'Account Map'!$A$6:$A$200,0)),"UNMAPPED"))</f>
        <v/>
      </c>
      <c r="I252" s="8" t="str">
        <f aca="false">IF($A252="","",IFERROR(INDEX('Account Map'!$E$6:$E$200,MATCH($A252,'Account Map'!$A$6:$A$200,0))&amp;"",""))</f>
        <v/>
      </c>
    </row>
    <row r="253" customFormat="false" ht="15" hidden="false" customHeight="false" outlineLevel="0" collapsed="false">
      <c r="D253" s="92"/>
      <c r="E253" s="92"/>
      <c r="F253" s="91" t="str">
        <f aca="false">IF($A253="","",N(D253)-N(E253))</f>
        <v/>
      </c>
      <c r="G253" s="8" t="str">
        <f aca="false">IF($A253="","",IFERROR(INDEX('Account Map'!$D$6:$D$200,MATCH($A253,'Account Map'!$A$6:$A$200,0)),"UNMAPPED"))</f>
        <v/>
      </c>
      <c r="H253" s="8" t="str">
        <f aca="false">IF($A253="","",IFERROR(INDEX('Account Map'!$C$6:$C$200,MATCH($A253,'Account Map'!$A$6:$A$200,0)),"UNMAPPED"))</f>
        <v/>
      </c>
      <c r="I253" s="8" t="str">
        <f aca="false">IF($A253="","",IFERROR(INDEX('Account Map'!$E$6:$E$200,MATCH($A253,'Account Map'!$A$6:$A$200,0))&amp;"",""))</f>
        <v/>
      </c>
    </row>
    <row r="254" customFormat="false" ht="15" hidden="false" customHeight="false" outlineLevel="0" collapsed="false">
      <c r="D254" s="92"/>
      <c r="E254" s="92"/>
      <c r="F254" s="91" t="str">
        <f aca="false">IF($A254="","",N(D254)-N(E254))</f>
        <v/>
      </c>
      <c r="G254" s="8" t="str">
        <f aca="false">IF($A254="","",IFERROR(INDEX('Account Map'!$D$6:$D$200,MATCH($A254,'Account Map'!$A$6:$A$200,0)),"UNMAPPED"))</f>
        <v/>
      </c>
      <c r="H254" s="8" t="str">
        <f aca="false">IF($A254="","",IFERROR(INDEX('Account Map'!$C$6:$C$200,MATCH($A254,'Account Map'!$A$6:$A$200,0)),"UNMAPPED"))</f>
        <v/>
      </c>
      <c r="I254" s="8" t="str">
        <f aca="false">IF($A254="","",IFERROR(INDEX('Account Map'!$E$6:$E$200,MATCH($A254,'Account Map'!$A$6:$A$200,0))&amp;"",""))</f>
        <v/>
      </c>
    </row>
    <row r="255" customFormat="false" ht="15" hidden="false" customHeight="false" outlineLevel="0" collapsed="false">
      <c r="D255" s="92"/>
      <c r="E255" s="92"/>
      <c r="F255" s="91" t="str">
        <f aca="false">IF($A255="","",N(D255)-N(E255))</f>
        <v/>
      </c>
      <c r="G255" s="8" t="str">
        <f aca="false">IF($A255="","",IFERROR(INDEX('Account Map'!$D$6:$D$200,MATCH($A255,'Account Map'!$A$6:$A$200,0)),"UNMAPPED"))</f>
        <v/>
      </c>
      <c r="H255" s="8" t="str">
        <f aca="false">IF($A255="","",IFERROR(INDEX('Account Map'!$C$6:$C$200,MATCH($A255,'Account Map'!$A$6:$A$200,0)),"UNMAPPED"))</f>
        <v/>
      </c>
      <c r="I255" s="8" t="str">
        <f aca="false">IF($A255="","",IFERROR(INDEX('Account Map'!$E$6:$E$200,MATCH($A255,'Account Map'!$A$6:$A$200,0))&amp;"",""))</f>
        <v/>
      </c>
    </row>
    <row r="256" customFormat="false" ht="15" hidden="false" customHeight="false" outlineLevel="0" collapsed="false">
      <c r="D256" s="92"/>
      <c r="E256" s="92"/>
      <c r="F256" s="91" t="str">
        <f aca="false">IF($A256="","",N(D256)-N(E256))</f>
        <v/>
      </c>
      <c r="G256" s="8" t="str">
        <f aca="false">IF($A256="","",IFERROR(INDEX('Account Map'!$D$6:$D$200,MATCH($A256,'Account Map'!$A$6:$A$200,0)),"UNMAPPED"))</f>
        <v/>
      </c>
      <c r="H256" s="8" t="str">
        <f aca="false">IF($A256="","",IFERROR(INDEX('Account Map'!$C$6:$C$200,MATCH($A256,'Account Map'!$A$6:$A$200,0)),"UNMAPPED"))</f>
        <v/>
      </c>
      <c r="I256" s="8" t="str">
        <f aca="false">IF($A256="","",IFERROR(INDEX('Account Map'!$E$6:$E$200,MATCH($A256,'Account Map'!$A$6:$A$200,0))&amp;"",""))</f>
        <v/>
      </c>
    </row>
    <row r="257" customFormat="false" ht="15" hidden="false" customHeight="false" outlineLevel="0" collapsed="false">
      <c r="D257" s="92"/>
      <c r="E257" s="92"/>
      <c r="F257" s="91" t="str">
        <f aca="false">IF($A257="","",N(D257)-N(E257))</f>
        <v/>
      </c>
      <c r="G257" s="8" t="str">
        <f aca="false">IF($A257="","",IFERROR(INDEX('Account Map'!$D$6:$D$200,MATCH($A257,'Account Map'!$A$6:$A$200,0)),"UNMAPPED"))</f>
        <v/>
      </c>
      <c r="H257" s="8" t="str">
        <f aca="false">IF($A257="","",IFERROR(INDEX('Account Map'!$C$6:$C$200,MATCH($A257,'Account Map'!$A$6:$A$200,0)),"UNMAPPED"))</f>
        <v/>
      </c>
      <c r="I257" s="8" t="str">
        <f aca="false">IF($A257="","",IFERROR(INDEX('Account Map'!$E$6:$E$200,MATCH($A257,'Account Map'!$A$6:$A$200,0))&amp;"",""))</f>
        <v/>
      </c>
    </row>
    <row r="258" customFormat="false" ht="15" hidden="false" customHeight="false" outlineLevel="0" collapsed="false">
      <c r="D258" s="92"/>
      <c r="E258" s="92"/>
      <c r="F258" s="91" t="str">
        <f aca="false">IF($A258="","",N(D258)-N(E258))</f>
        <v/>
      </c>
      <c r="G258" s="8" t="str">
        <f aca="false">IF($A258="","",IFERROR(INDEX('Account Map'!$D$6:$D$200,MATCH($A258,'Account Map'!$A$6:$A$200,0)),"UNMAPPED"))</f>
        <v/>
      </c>
      <c r="H258" s="8" t="str">
        <f aca="false">IF($A258="","",IFERROR(INDEX('Account Map'!$C$6:$C$200,MATCH($A258,'Account Map'!$A$6:$A$200,0)),"UNMAPPED"))</f>
        <v/>
      </c>
      <c r="I258" s="8" t="str">
        <f aca="false">IF($A258="","",IFERROR(INDEX('Account Map'!$E$6:$E$200,MATCH($A258,'Account Map'!$A$6:$A$200,0))&amp;"",""))</f>
        <v/>
      </c>
    </row>
    <row r="259" customFormat="false" ht="15" hidden="false" customHeight="false" outlineLevel="0" collapsed="false">
      <c r="D259" s="92"/>
      <c r="E259" s="92"/>
      <c r="F259" s="91" t="str">
        <f aca="false">IF($A259="","",N(D259)-N(E259))</f>
        <v/>
      </c>
      <c r="G259" s="8" t="str">
        <f aca="false">IF($A259="","",IFERROR(INDEX('Account Map'!$D$6:$D$200,MATCH($A259,'Account Map'!$A$6:$A$200,0)),"UNMAPPED"))</f>
        <v/>
      </c>
      <c r="H259" s="8" t="str">
        <f aca="false">IF($A259="","",IFERROR(INDEX('Account Map'!$C$6:$C$200,MATCH($A259,'Account Map'!$A$6:$A$200,0)),"UNMAPPED"))</f>
        <v/>
      </c>
      <c r="I259" s="8" t="str">
        <f aca="false">IF($A259="","",IFERROR(INDEX('Account Map'!$E$6:$E$200,MATCH($A259,'Account Map'!$A$6:$A$200,0))&amp;"",""))</f>
        <v/>
      </c>
    </row>
    <row r="260" customFormat="false" ht="15" hidden="false" customHeight="false" outlineLevel="0" collapsed="false">
      <c r="D260" s="92"/>
      <c r="E260" s="92"/>
      <c r="F260" s="91" t="str">
        <f aca="false">IF($A260="","",N(D260)-N(E260))</f>
        <v/>
      </c>
      <c r="G260" s="8" t="str">
        <f aca="false">IF($A260="","",IFERROR(INDEX('Account Map'!$D$6:$D$200,MATCH($A260,'Account Map'!$A$6:$A$200,0)),"UNMAPPED"))</f>
        <v/>
      </c>
      <c r="H260" s="8" t="str">
        <f aca="false">IF($A260="","",IFERROR(INDEX('Account Map'!$C$6:$C$200,MATCH($A260,'Account Map'!$A$6:$A$200,0)),"UNMAPPED"))</f>
        <v/>
      </c>
      <c r="I260" s="8" t="str">
        <f aca="false">IF($A260="","",IFERROR(INDEX('Account Map'!$E$6:$E$200,MATCH($A260,'Account Map'!$A$6:$A$200,0))&amp;"",""))</f>
        <v/>
      </c>
    </row>
    <row r="261" customFormat="false" ht="15" hidden="false" customHeight="false" outlineLevel="0" collapsed="false">
      <c r="D261" s="92"/>
      <c r="E261" s="92"/>
      <c r="F261" s="91" t="str">
        <f aca="false">IF($A261="","",N(D261)-N(E261))</f>
        <v/>
      </c>
      <c r="G261" s="8" t="str">
        <f aca="false">IF($A261="","",IFERROR(INDEX('Account Map'!$D$6:$D$200,MATCH($A261,'Account Map'!$A$6:$A$200,0)),"UNMAPPED"))</f>
        <v/>
      </c>
      <c r="H261" s="8" t="str">
        <f aca="false">IF($A261="","",IFERROR(INDEX('Account Map'!$C$6:$C$200,MATCH($A261,'Account Map'!$A$6:$A$200,0)),"UNMAPPED"))</f>
        <v/>
      </c>
      <c r="I261" s="8" t="str">
        <f aca="false">IF($A261="","",IFERROR(INDEX('Account Map'!$E$6:$E$200,MATCH($A261,'Account Map'!$A$6:$A$200,0))&amp;"",""))</f>
        <v/>
      </c>
    </row>
    <row r="262" customFormat="false" ht="15" hidden="false" customHeight="false" outlineLevel="0" collapsed="false">
      <c r="D262" s="92"/>
      <c r="E262" s="92"/>
      <c r="F262" s="91" t="str">
        <f aca="false">IF($A262="","",N(D262)-N(E262))</f>
        <v/>
      </c>
      <c r="G262" s="8" t="str">
        <f aca="false">IF($A262="","",IFERROR(INDEX('Account Map'!$D$6:$D$200,MATCH($A262,'Account Map'!$A$6:$A$200,0)),"UNMAPPED"))</f>
        <v/>
      </c>
      <c r="H262" s="8" t="str">
        <f aca="false">IF($A262="","",IFERROR(INDEX('Account Map'!$C$6:$C$200,MATCH($A262,'Account Map'!$A$6:$A$200,0)),"UNMAPPED"))</f>
        <v/>
      </c>
      <c r="I262" s="8" t="str">
        <f aca="false">IF($A262="","",IFERROR(INDEX('Account Map'!$E$6:$E$200,MATCH($A262,'Account Map'!$A$6:$A$200,0))&amp;"",""))</f>
        <v/>
      </c>
    </row>
    <row r="263" customFormat="false" ht="15" hidden="false" customHeight="false" outlineLevel="0" collapsed="false">
      <c r="D263" s="92"/>
      <c r="E263" s="92"/>
      <c r="F263" s="91" t="str">
        <f aca="false">IF($A263="","",N(D263)-N(E263))</f>
        <v/>
      </c>
      <c r="G263" s="8" t="str">
        <f aca="false">IF($A263="","",IFERROR(INDEX('Account Map'!$D$6:$D$200,MATCH($A263,'Account Map'!$A$6:$A$200,0)),"UNMAPPED"))</f>
        <v/>
      </c>
      <c r="H263" s="8" t="str">
        <f aca="false">IF($A263="","",IFERROR(INDEX('Account Map'!$C$6:$C$200,MATCH($A263,'Account Map'!$A$6:$A$200,0)),"UNMAPPED"))</f>
        <v/>
      </c>
      <c r="I263" s="8" t="str">
        <f aca="false">IF($A263="","",IFERROR(INDEX('Account Map'!$E$6:$E$200,MATCH($A263,'Account Map'!$A$6:$A$200,0))&amp;"",""))</f>
        <v/>
      </c>
    </row>
    <row r="264" customFormat="false" ht="15" hidden="false" customHeight="false" outlineLevel="0" collapsed="false">
      <c r="D264" s="92"/>
      <c r="E264" s="92"/>
      <c r="F264" s="91" t="str">
        <f aca="false">IF($A264="","",N(D264)-N(E264))</f>
        <v/>
      </c>
      <c r="G264" s="8" t="str">
        <f aca="false">IF($A264="","",IFERROR(INDEX('Account Map'!$D$6:$D$200,MATCH($A264,'Account Map'!$A$6:$A$200,0)),"UNMAPPED"))</f>
        <v/>
      </c>
      <c r="H264" s="8" t="str">
        <f aca="false">IF($A264="","",IFERROR(INDEX('Account Map'!$C$6:$C$200,MATCH($A264,'Account Map'!$A$6:$A$200,0)),"UNMAPPED"))</f>
        <v/>
      </c>
      <c r="I264" s="8" t="str">
        <f aca="false">IF($A264="","",IFERROR(INDEX('Account Map'!$E$6:$E$200,MATCH($A264,'Account Map'!$A$6:$A$200,0))&amp;"",""))</f>
        <v/>
      </c>
    </row>
    <row r="265" customFormat="false" ht="15" hidden="false" customHeight="false" outlineLevel="0" collapsed="false">
      <c r="D265" s="92"/>
      <c r="E265" s="92"/>
      <c r="F265" s="91" t="str">
        <f aca="false">IF($A265="","",N(D265)-N(E265))</f>
        <v/>
      </c>
      <c r="G265" s="8" t="str">
        <f aca="false">IF($A265="","",IFERROR(INDEX('Account Map'!$D$6:$D$200,MATCH($A265,'Account Map'!$A$6:$A$200,0)),"UNMAPPED"))</f>
        <v/>
      </c>
      <c r="H265" s="8" t="str">
        <f aca="false">IF($A265="","",IFERROR(INDEX('Account Map'!$C$6:$C$200,MATCH($A265,'Account Map'!$A$6:$A$200,0)),"UNMAPPED"))</f>
        <v/>
      </c>
      <c r="I265" s="8" t="str">
        <f aca="false">IF($A265="","",IFERROR(INDEX('Account Map'!$E$6:$E$200,MATCH($A265,'Account Map'!$A$6:$A$200,0))&amp;"",""))</f>
        <v/>
      </c>
    </row>
    <row r="266" customFormat="false" ht="15" hidden="false" customHeight="false" outlineLevel="0" collapsed="false">
      <c r="D266" s="92"/>
      <c r="E266" s="92"/>
      <c r="F266" s="91" t="str">
        <f aca="false">IF($A266="","",N(D266)-N(E266))</f>
        <v/>
      </c>
      <c r="G266" s="8" t="str">
        <f aca="false">IF($A266="","",IFERROR(INDEX('Account Map'!$D$6:$D$200,MATCH($A266,'Account Map'!$A$6:$A$200,0)),"UNMAPPED"))</f>
        <v/>
      </c>
      <c r="H266" s="8" t="str">
        <f aca="false">IF($A266="","",IFERROR(INDEX('Account Map'!$C$6:$C$200,MATCH($A266,'Account Map'!$A$6:$A$200,0)),"UNMAPPED"))</f>
        <v/>
      </c>
      <c r="I266" s="8" t="str">
        <f aca="false">IF($A266="","",IFERROR(INDEX('Account Map'!$E$6:$E$200,MATCH($A266,'Account Map'!$A$6:$A$200,0))&amp;"",""))</f>
        <v/>
      </c>
    </row>
    <row r="267" customFormat="false" ht="15" hidden="false" customHeight="false" outlineLevel="0" collapsed="false">
      <c r="D267" s="92"/>
      <c r="E267" s="92"/>
      <c r="F267" s="91" t="str">
        <f aca="false">IF($A267="","",N(D267)-N(E267))</f>
        <v/>
      </c>
      <c r="G267" s="8" t="str">
        <f aca="false">IF($A267="","",IFERROR(INDEX('Account Map'!$D$6:$D$200,MATCH($A267,'Account Map'!$A$6:$A$200,0)),"UNMAPPED"))</f>
        <v/>
      </c>
      <c r="H267" s="8" t="str">
        <f aca="false">IF($A267="","",IFERROR(INDEX('Account Map'!$C$6:$C$200,MATCH($A267,'Account Map'!$A$6:$A$200,0)),"UNMAPPED"))</f>
        <v/>
      </c>
      <c r="I267" s="8" t="str">
        <f aca="false">IF($A267="","",IFERROR(INDEX('Account Map'!$E$6:$E$200,MATCH($A267,'Account Map'!$A$6:$A$200,0))&amp;"",""))</f>
        <v/>
      </c>
    </row>
    <row r="268" customFormat="false" ht="15" hidden="false" customHeight="false" outlineLevel="0" collapsed="false">
      <c r="D268" s="92"/>
      <c r="E268" s="92"/>
      <c r="F268" s="91" t="str">
        <f aca="false">IF($A268="","",N(D268)-N(E268))</f>
        <v/>
      </c>
      <c r="G268" s="8" t="str">
        <f aca="false">IF($A268="","",IFERROR(INDEX('Account Map'!$D$6:$D$200,MATCH($A268,'Account Map'!$A$6:$A$200,0)),"UNMAPPED"))</f>
        <v/>
      </c>
      <c r="H268" s="8" t="str">
        <f aca="false">IF($A268="","",IFERROR(INDEX('Account Map'!$C$6:$C$200,MATCH($A268,'Account Map'!$A$6:$A$200,0)),"UNMAPPED"))</f>
        <v/>
      </c>
      <c r="I268" s="8" t="str">
        <f aca="false">IF($A268="","",IFERROR(INDEX('Account Map'!$E$6:$E$200,MATCH($A268,'Account Map'!$A$6:$A$200,0))&amp;"",""))</f>
        <v/>
      </c>
    </row>
    <row r="269" customFormat="false" ht="15" hidden="false" customHeight="false" outlineLevel="0" collapsed="false">
      <c r="D269" s="92"/>
      <c r="E269" s="92"/>
      <c r="F269" s="91" t="str">
        <f aca="false">IF($A269="","",N(D269)-N(E269))</f>
        <v/>
      </c>
      <c r="G269" s="8" t="str">
        <f aca="false">IF($A269="","",IFERROR(INDEX('Account Map'!$D$6:$D$200,MATCH($A269,'Account Map'!$A$6:$A$200,0)),"UNMAPPED"))</f>
        <v/>
      </c>
      <c r="H269" s="8" t="str">
        <f aca="false">IF($A269="","",IFERROR(INDEX('Account Map'!$C$6:$C$200,MATCH($A269,'Account Map'!$A$6:$A$200,0)),"UNMAPPED"))</f>
        <v/>
      </c>
      <c r="I269" s="8" t="str">
        <f aca="false">IF($A269="","",IFERROR(INDEX('Account Map'!$E$6:$E$200,MATCH($A269,'Account Map'!$A$6:$A$200,0))&amp;"",""))</f>
        <v/>
      </c>
    </row>
    <row r="270" customFormat="false" ht="15" hidden="false" customHeight="false" outlineLevel="0" collapsed="false">
      <c r="D270" s="92"/>
      <c r="E270" s="92"/>
      <c r="F270" s="91" t="str">
        <f aca="false">IF($A270="","",N(D270)-N(E270))</f>
        <v/>
      </c>
      <c r="G270" s="8" t="str">
        <f aca="false">IF($A270="","",IFERROR(INDEX('Account Map'!$D$6:$D$200,MATCH($A270,'Account Map'!$A$6:$A$200,0)),"UNMAPPED"))</f>
        <v/>
      </c>
      <c r="H270" s="8" t="str">
        <f aca="false">IF($A270="","",IFERROR(INDEX('Account Map'!$C$6:$C$200,MATCH($A270,'Account Map'!$A$6:$A$200,0)),"UNMAPPED"))</f>
        <v/>
      </c>
      <c r="I270" s="8" t="str">
        <f aca="false">IF($A270="","",IFERROR(INDEX('Account Map'!$E$6:$E$200,MATCH($A270,'Account Map'!$A$6:$A$200,0))&amp;"",""))</f>
        <v/>
      </c>
    </row>
    <row r="271" customFormat="false" ht="15" hidden="false" customHeight="false" outlineLevel="0" collapsed="false">
      <c r="D271" s="92"/>
      <c r="E271" s="92"/>
      <c r="F271" s="91" t="str">
        <f aca="false">IF($A271="","",N(D271)-N(E271))</f>
        <v/>
      </c>
      <c r="G271" s="8" t="str">
        <f aca="false">IF($A271="","",IFERROR(INDEX('Account Map'!$D$6:$D$200,MATCH($A271,'Account Map'!$A$6:$A$200,0)),"UNMAPPED"))</f>
        <v/>
      </c>
      <c r="H271" s="8" t="str">
        <f aca="false">IF($A271="","",IFERROR(INDEX('Account Map'!$C$6:$C$200,MATCH($A271,'Account Map'!$A$6:$A$200,0)),"UNMAPPED"))</f>
        <v/>
      </c>
      <c r="I271" s="8" t="str">
        <f aca="false">IF($A271="","",IFERROR(INDEX('Account Map'!$E$6:$E$200,MATCH($A271,'Account Map'!$A$6:$A$200,0))&amp;"",""))</f>
        <v/>
      </c>
    </row>
    <row r="272" customFormat="false" ht="15" hidden="false" customHeight="false" outlineLevel="0" collapsed="false">
      <c r="D272" s="92"/>
      <c r="E272" s="92"/>
      <c r="F272" s="91" t="str">
        <f aca="false">IF($A272="","",N(D272)-N(E272))</f>
        <v/>
      </c>
      <c r="G272" s="8" t="str">
        <f aca="false">IF($A272="","",IFERROR(INDEX('Account Map'!$D$6:$D$200,MATCH($A272,'Account Map'!$A$6:$A$200,0)),"UNMAPPED"))</f>
        <v/>
      </c>
      <c r="H272" s="8" t="str">
        <f aca="false">IF($A272="","",IFERROR(INDEX('Account Map'!$C$6:$C$200,MATCH($A272,'Account Map'!$A$6:$A$200,0)),"UNMAPPED"))</f>
        <v/>
      </c>
      <c r="I272" s="8" t="str">
        <f aca="false">IF($A272="","",IFERROR(INDEX('Account Map'!$E$6:$E$200,MATCH($A272,'Account Map'!$A$6:$A$200,0))&amp;"",""))</f>
        <v/>
      </c>
    </row>
    <row r="273" customFormat="false" ht="15" hidden="false" customHeight="false" outlineLevel="0" collapsed="false">
      <c r="D273" s="92"/>
      <c r="E273" s="92"/>
      <c r="F273" s="91" t="str">
        <f aca="false">IF($A273="","",N(D273)-N(E273))</f>
        <v/>
      </c>
      <c r="G273" s="8" t="str">
        <f aca="false">IF($A273="","",IFERROR(INDEX('Account Map'!$D$6:$D$200,MATCH($A273,'Account Map'!$A$6:$A$200,0)),"UNMAPPED"))</f>
        <v/>
      </c>
      <c r="H273" s="8" t="str">
        <f aca="false">IF($A273="","",IFERROR(INDEX('Account Map'!$C$6:$C$200,MATCH($A273,'Account Map'!$A$6:$A$200,0)),"UNMAPPED"))</f>
        <v/>
      </c>
      <c r="I273" s="8" t="str">
        <f aca="false">IF($A273="","",IFERROR(INDEX('Account Map'!$E$6:$E$200,MATCH($A273,'Account Map'!$A$6:$A$200,0))&amp;"",""))</f>
        <v/>
      </c>
    </row>
    <row r="274" customFormat="false" ht="15" hidden="false" customHeight="false" outlineLevel="0" collapsed="false">
      <c r="D274" s="92"/>
      <c r="E274" s="92"/>
      <c r="F274" s="91" t="str">
        <f aca="false">IF($A274="","",N(D274)-N(E274))</f>
        <v/>
      </c>
      <c r="G274" s="8" t="str">
        <f aca="false">IF($A274="","",IFERROR(INDEX('Account Map'!$D$6:$D$200,MATCH($A274,'Account Map'!$A$6:$A$200,0)),"UNMAPPED"))</f>
        <v/>
      </c>
      <c r="H274" s="8" t="str">
        <f aca="false">IF($A274="","",IFERROR(INDEX('Account Map'!$C$6:$C$200,MATCH($A274,'Account Map'!$A$6:$A$200,0)),"UNMAPPED"))</f>
        <v/>
      </c>
      <c r="I274" s="8" t="str">
        <f aca="false">IF($A274="","",IFERROR(INDEX('Account Map'!$E$6:$E$200,MATCH($A274,'Account Map'!$A$6:$A$200,0))&amp;"",""))</f>
        <v/>
      </c>
    </row>
    <row r="275" customFormat="false" ht="15" hidden="false" customHeight="false" outlineLevel="0" collapsed="false">
      <c r="D275" s="92"/>
      <c r="E275" s="92"/>
      <c r="F275" s="91" t="str">
        <f aca="false">IF($A275="","",N(D275)-N(E275))</f>
        <v/>
      </c>
      <c r="G275" s="8" t="str">
        <f aca="false">IF($A275="","",IFERROR(INDEX('Account Map'!$D$6:$D$200,MATCH($A275,'Account Map'!$A$6:$A$200,0)),"UNMAPPED"))</f>
        <v/>
      </c>
      <c r="H275" s="8" t="str">
        <f aca="false">IF($A275="","",IFERROR(INDEX('Account Map'!$C$6:$C$200,MATCH($A275,'Account Map'!$A$6:$A$200,0)),"UNMAPPED"))</f>
        <v/>
      </c>
      <c r="I275" s="8" t="str">
        <f aca="false">IF($A275="","",IFERROR(INDEX('Account Map'!$E$6:$E$200,MATCH($A275,'Account Map'!$A$6:$A$200,0))&amp;"",""))</f>
        <v/>
      </c>
    </row>
    <row r="276" customFormat="false" ht="15" hidden="false" customHeight="false" outlineLevel="0" collapsed="false">
      <c r="D276" s="92"/>
      <c r="E276" s="92"/>
      <c r="F276" s="91" t="str">
        <f aca="false">IF($A276="","",N(D276)-N(E276))</f>
        <v/>
      </c>
      <c r="G276" s="8" t="str">
        <f aca="false">IF($A276="","",IFERROR(INDEX('Account Map'!$D$6:$D$200,MATCH($A276,'Account Map'!$A$6:$A$200,0)),"UNMAPPED"))</f>
        <v/>
      </c>
      <c r="H276" s="8" t="str">
        <f aca="false">IF($A276="","",IFERROR(INDEX('Account Map'!$C$6:$C$200,MATCH($A276,'Account Map'!$A$6:$A$200,0)),"UNMAPPED"))</f>
        <v/>
      </c>
      <c r="I276" s="8" t="str">
        <f aca="false">IF($A276="","",IFERROR(INDEX('Account Map'!$E$6:$E$200,MATCH($A276,'Account Map'!$A$6:$A$200,0))&amp;"",""))</f>
        <v/>
      </c>
    </row>
    <row r="277" customFormat="false" ht="15" hidden="false" customHeight="false" outlineLevel="0" collapsed="false">
      <c r="D277" s="92"/>
      <c r="E277" s="92"/>
      <c r="F277" s="91" t="str">
        <f aca="false">IF($A277="","",N(D277)-N(E277))</f>
        <v/>
      </c>
      <c r="G277" s="8" t="str">
        <f aca="false">IF($A277="","",IFERROR(INDEX('Account Map'!$D$6:$D$200,MATCH($A277,'Account Map'!$A$6:$A$200,0)),"UNMAPPED"))</f>
        <v/>
      </c>
      <c r="H277" s="8" t="str">
        <f aca="false">IF($A277="","",IFERROR(INDEX('Account Map'!$C$6:$C$200,MATCH($A277,'Account Map'!$A$6:$A$200,0)),"UNMAPPED"))</f>
        <v/>
      </c>
      <c r="I277" s="8" t="str">
        <f aca="false">IF($A277="","",IFERROR(INDEX('Account Map'!$E$6:$E$200,MATCH($A277,'Account Map'!$A$6:$A$200,0))&amp;"",""))</f>
        <v/>
      </c>
    </row>
    <row r="278" customFormat="false" ht="15" hidden="false" customHeight="false" outlineLevel="0" collapsed="false">
      <c r="D278" s="92"/>
      <c r="E278" s="92"/>
      <c r="F278" s="91" t="str">
        <f aca="false">IF($A278="","",N(D278)-N(E278))</f>
        <v/>
      </c>
      <c r="G278" s="8" t="str">
        <f aca="false">IF($A278="","",IFERROR(INDEX('Account Map'!$D$6:$D$200,MATCH($A278,'Account Map'!$A$6:$A$200,0)),"UNMAPPED"))</f>
        <v/>
      </c>
      <c r="H278" s="8" t="str">
        <f aca="false">IF($A278="","",IFERROR(INDEX('Account Map'!$C$6:$C$200,MATCH($A278,'Account Map'!$A$6:$A$200,0)),"UNMAPPED"))</f>
        <v/>
      </c>
      <c r="I278" s="8" t="str">
        <f aca="false">IF($A278="","",IFERROR(INDEX('Account Map'!$E$6:$E$200,MATCH($A278,'Account Map'!$A$6:$A$200,0))&amp;"",""))</f>
        <v/>
      </c>
    </row>
    <row r="279" customFormat="false" ht="15" hidden="false" customHeight="false" outlineLevel="0" collapsed="false">
      <c r="D279" s="92"/>
      <c r="E279" s="92"/>
      <c r="F279" s="91" t="str">
        <f aca="false">IF($A279="","",N(D279)-N(E279))</f>
        <v/>
      </c>
      <c r="G279" s="8" t="str">
        <f aca="false">IF($A279="","",IFERROR(INDEX('Account Map'!$D$6:$D$200,MATCH($A279,'Account Map'!$A$6:$A$200,0)),"UNMAPPED"))</f>
        <v/>
      </c>
      <c r="H279" s="8" t="str">
        <f aca="false">IF($A279="","",IFERROR(INDEX('Account Map'!$C$6:$C$200,MATCH($A279,'Account Map'!$A$6:$A$200,0)),"UNMAPPED"))</f>
        <v/>
      </c>
      <c r="I279" s="8" t="str">
        <f aca="false">IF($A279="","",IFERROR(INDEX('Account Map'!$E$6:$E$200,MATCH($A279,'Account Map'!$A$6:$A$200,0))&amp;"",""))</f>
        <v/>
      </c>
    </row>
    <row r="280" customFormat="false" ht="15" hidden="false" customHeight="false" outlineLevel="0" collapsed="false">
      <c r="D280" s="92"/>
      <c r="E280" s="92"/>
      <c r="F280" s="91" t="str">
        <f aca="false">IF($A280="","",N(D280)-N(E280))</f>
        <v/>
      </c>
      <c r="G280" s="8" t="str">
        <f aca="false">IF($A280="","",IFERROR(INDEX('Account Map'!$D$6:$D$200,MATCH($A280,'Account Map'!$A$6:$A$200,0)),"UNMAPPED"))</f>
        <v/>
      </c>
      <c r="H280" s="8" t="str">
        <f aca="false">IF($A280="","",IFERROR(INDEX('Account Map'!$C$6:$C$200,MATCH($A280,'Account Map'!$A$6:$A$200,0)),"UNMAPPED"))</f>
        <v/>
      </c>
      <c r="I280" s="8" t="str">
        <f aca="false">IF($A280="","",IFERROR(INDEX('Account Map'!$E$6:$E$200,MATCH($A280,'Account Map'!$A$6:$A$200,0))&amp;"",""))</f>
        <v/>
      </c>
    </row>
    <row r="281" customFormat="false" ht="15" hidden="false" customHeight="false" outlineLevel="0" collapsed="false">
      <c r="D281" s="92"/>
      <c r="E281" s="92"/>
      <c r="F281" s="91" t="str">
        <f aca="false">IF($A281="","",N(D281)-N(E281))</f>
        <v/>
      </c>
      <c r="G281" s="8" t="str">
        <f aca="false">IF($A281="","",IFERROR(INDEX('Account Map'!$D$6:$D$200,MATCH($A281,'Account Map'!$A$6:$A$200,0)),"UNMAPPED"))</f>
        <v/>
      </c>
      <c r="H281" s="8" t="str">
        <f aca="false">IF($A281="","",IFERROR(INDEX('Account Map'!$C$6:$C$200,MATCH($A281,'Account Map'!$A$6:$A$200,0)),"UNMAPPED"))</f>
        <v/>
      </c>
      <c r="I281" s="8" t="str">
        <f aca="false">IF($A281="","",IFERROR(INDEX('Account Map'!$E$6:$E$200,MATCH($A281,'Account Map'!$A$6:$A$200,0))&amp;"",""))</f>
        <v/>
      </c>
    </row>
    <row r="282" customFormat="false" ht="15" hidden="false" customHeight="false" outlineLevel="0" collapsed="false">
      <c r="D282" s="92"/>
      <c r="E282" s="92"/>
      <c r="F282" s="91" t="str">
        <f aca="false">IF($A282="","",N(D282)-N(E282))</f>
        <v/>
      </c>
      <c r="G282" s="8" t="str">
        <f aca="false">IF($A282="","",IFERROR(INDEX('Account Map'!$D$6:$D$200,MATCH($A282,'Account Map'!$A$6:$A$200,0)),"UNMAPPED"))</f>
        <v/>
      </c>
      <c r="H282" s="8" t="str">
        <f aca="false">IF($A282="","",IFERROR(INDEX('Account Map'!$C$6:$C$200,MATCH($A282,'Account Map'!$A$6:$A$200,0)),"UNMAPPED"))</f>
        <v/>
      </c>
      <c r="I282" s="8" t="str">
        <f aca="false">IF($A282="","",IFERROR(INDEX('Account Map'!$E$6:$E$200,MATCH($A282,'Account Map'!$A$6:$A$200,0))&amp;"",""))</f>
        <v/>
      </c>
    </row>
    <row r="283" customFormat="false" ht="15" hidden="false" customHeight="false" outlineLevel="0" collapsed="false">
      <c r="D283" s="92"/>
      <c r="E283" s="92"/>
      <c r="F283" s="91" t="str">
        <f aca="false">IF($A283="","",N(D283)-N(E283))</f>
        <v/>
      </c>
      <c r="G283" s="8" t="str">
        <f aca="false">IF($A283="","",IFERROR(INDEX('Account Map'!$D$6:$D$200,MATCH($A283,'Account Map'!$A$6:$A$200,0)),"UNMAPPED"))</f>
        <v/>
      </c>
      <c r="H283" s="8" t="str">
        <f aca="false">IF($A283="","",IFERROR(INDEX('Account Map'!$C$6:$C$200,MATCH($A283,'Account Map'!$A$6:$A$200,0)),"UNMAPPED"))</f>
        <v/>
      </c>
      <c r="I283" s="8" t="str">
        <f aca="false">IF($A283="","",IFERROR(INDEX('Account Map'!$E$6:$E$200,MATCH($A283,'Account Map'!$A$6:$A$200,0))&amp;"",""))</f>
        <v/>
      </c>
    </row>
    <row r="284" customFormat="false" ht="15" hidden="false" customHeight="false" outlineLevel="0" collapsed="false">
      <c r="D284" s="92"/>
      <c r="E284" s="92"/>
      <c r="F284" s="91" t="str">
        <f aca="false">IF($A284="","",N(D284)-N(E284))</f>
        <v/>
      </c>
      <c r="G284" s="8" t="str">
        <f aca="false">IF($A284="","",IFERROR(INDEX('Account Map'!$D$6:$D$200,MATCH($A284,'Account Map'!$A$6:$A$200,0)),"UNMAPPED"))</f>
        <v/>
      </c>
      <c r="H284" s="8" t="str">
        <f aca="false">IF($A284="","",IFERROR(INDEX('Account Map'!$C$6:$C$200,MATCH($A284,'Account Map'!$A$6:$A$200,0)),"UNMAPPED"))</f>
        <v/>
      </c>
      <c r="I284" s="8" t="str">
        <f aca="false">IF($A284="","",IFERROR(INDEX('Account Map'!$E$6:$E$200,MATCH($A284,'Account Map'!$A$6:$A$200,0))&amp;"",""))</f>
        <v/>
      </c>
    </row>
    <row r="285" customFormat="false" ht="15" hidden="false" customHeight="false" outlineLevel="0" collapsed="false">
      <c r="D285" s="92"/>
      <c r="E285" s="92"/>
      <c r="F285" s="91" t="str">
        <f aca="false">IF($A285="","",N(D285)-N(E285))</f>
        <v/>
      </c>
      <c r="G285" s="8" t="str">
        <f aca="false">IF($A285="","",IFERROR(INDEX('Account Map'!$D$6:$D$200,MATCH($A285,'Account Map'!$A$6:$A$200,0)),"UNMAPPED"))</f>
        <v/>
      </c>
      <c r="H285" s="8" t="str">
        <f aca="false">IF($A285="","",IFERROR(INDEX('Account Map'!$C$6:$C$200,MATCH($A285,'Account Map'!$A$6:$A$200,0)),"UNMAPPED"))</f>
        <v/>
      </c>
      <c r="I285" s="8" t="str">
        <f aca="false">IF($A285="","",IFERROR(INDEX('Account Map'!$E$6:$E$200,MATCH($A285,'Account Map'!$A$6:$A$200,0))&amp;"",""))</f>
        <v/>
      </c>
    </row>
    <row r="286" customFormat="false" ht="15" hidden="false" customHeight="false" outlineLevel="0" collapsed="false">
      <c r="D286" s="92"/>
      <c r="E286" s="92"/>
      <c r="F286" s="91" t="str">
        <f aca="false">IF($A286="","",N(D286)-N(E286))</f>
        <v/>
      </c>
      <c r="G286" s="8" t="str">
        <f aca="false">IF($A286="","",IFERROR(INDEX('Account Map'!$D$6:$D$200,MATCH($A286,'Account Map'!$A$6:$A$200,0)),"UNMAPPED"))</f>
        <v/>
      </c>
      <c r="H286" s="8" t="str">
        <f aca="false">IF($A286="","",IFERROR(INDEX('Account Map'!$C$6:$C$200,MATCH($A286,'Account Map'!$A$6:$A$200,0)),"UNMAPPED"))</f>
        <v/>
      </c>
      <c r="I286" s="8" t="str">
        <f aca="false">IF($A286="","",IFERROR(INDEX('Account Map'!$E$6:$E$200,MATCH($A286,'Account Map'!$A$6:$A$200,0))&amp;"",""))</f>
        <v/>
      </c>
    </row>
    <row r="287" customFormat="false" ht="15" hidden="false" customHeight="false" outlineLevel="0" collapsed="false">
      <c r="D287" s="92"/>
      <c r="E287" s="92"/>
      <c r="F287" s="91" t="str">
        <f aca="false">IF($A287="","",N(D287)-N(E287))</f>
        <v/>
      </c>
      <c r="G287" s="8" t="str">
        <f aca="false">IF($A287="","",IFERROR(INDEX('Account Map'!$D$6:$D$200,MATCH($A287,'Account Map'!$A$6:$A$200,0)),"UNMAPPED"))</f>
        <v/>
      </c>
      <c r="H287" s="8" t="str">
        <f aca="false">IF($A287="","",IFERROR(INDEX('Account Map'!$C$6:$C$200,MATCH($A287,'Account Map'!$A$6:$A$200,0)),"UNMAPPED"))</f>
        <v/>
      </c>
      <c r="I287" s="8" t="str">
        <f aca="false">IF($A287="","",IFERROR(INDEX('Account Map'!$E$6:$E$200,MATCH($A287,'Account Map'!$A$6:$A$200,0))&amp;"",""))</f>
        <v/>
      </c>
    </row>
    <row r="288" customFormat="false" ht="15" hidden="false" customHeight="false" outlineLevel="0" collapsed="false">
      <c r="D288" s="92"/>
      <c r="E288" s="92"/>
      <c r="F288" s="91" t="str">
        <f aca="false">IF($A288="","",N(D288)-N(E288))</f>
        <v/>
      </c>
      <c r="G288" s="8" t="str">
        <f aca="false">IF($A288="","",IFERROR(INDEX('Account Map'!$D$6:$D$200,MATCH($A288,'Account Map'!$A$6:$A$200,0)),"UNMAPPED"))</f>
        <v/>
      </c>
      <c r="H288" s="8" t="str">
        <f aca="false">IF($A288="","",IFERROR(INDEX('Account Map'!$C$6:$C$200,MATCH($A288,'Account Map'!$A$6:$A$200,0)),"UNMAPPED"))</f>
        <v/>
      </c>
      <c r="I288" s="8" t="str">
        <f aca="false">IF($A288="","",IFERROR(INDEX('Account Map'!$E$6:$E$200,MATCH($A288,'Account Map'!$A$6:$A$200,0))&amp;"",""))</f>
        <v/>
      </c>
    </row>
    <row r="289" customFormat="false" ht="15" hidden="false" customHeight="false" outlineLevel="0" collapsed="false">
      <c r="D289" s="92"/>
      <c r="E289" s="92"/>
      <c r="F289" s="91" t="str">
        <f aca="false">IF($A289="","",N(D289)-N(E289))</f>
        <v/>
      </c>
      <c r="G289" s="8" t="str">
        <f aca="false">IF($A289="","",IFERROR(INDEX('Account Map'!$D$6:$D$200,MATCH($A289,'Account Map'!$A$6:$A$200,0)),"UNMAPPED"))</f>
        <v/>
      </c>
      <c r="H289" s="8" t="str">
        <f aca="false">IF($A289="","",IFERROR(INDEX('Account Map'!$C$6:$C$200,MATCH($A289,'Account Map'!$A$6:$A$200,0)),"UNMAPPED"))</f>
        <v/>
      </c>
      <c r="I289" s="8" t="str">
        <f aca="false">IF($A289="","",IFERROR(INDEX('Account Map'!$E$6:$E$200,MATCH($A289,'Account Map'!$A$6:$A$200,0))&amp;"",""))</f>
        <v/>
      </c>
    </row>
    <row r="290" customFormat="false" ht="15" hidden="false" customHeight="false" outlineLevel="0" collapsed="false">
      <c r="D290" s="92"/>
      <c r="E290" s="92"/>
      <c r="F290" s="91" t="str">
        <f aca="false">IF($A290="","",N(D290)-N(E290))</f>
        <v/>
      </c>
      <c r="G290" s="8" t="str">
        <f aca="false">IF($A290="","",IFERROR(INDEX('Account Map'!$D$6:$D$200,MATCH($A290,'Account Map'!$A$6:$A$200,0)),"UNMAPPED"))</f>
        <v/>
      </c>
      <c r="H290" s="8" t="str">
        <f aca="false">IF($A290="","",IFERROR(INDEX('Account Map'!$C$6:$C$200,MATCH($A290,'Account Map'!$A$6:$A$200,0)),"UNMAPPED"))</f>
        <v/>
      </c>
      <c r="I290" s="8" t="str">
        <f aca="false">IF($A290="","",IFERROR(INDEX('Account Map'!$E$6:$E$200,MATCH($A290,'Account Map'!$A$6:$A$200,0))&amp;"",""))</f>
        <v/>
      </c>
    </row>
    <row r="291" customFormat="false" ht="15" hidden="false" customHeight="false" outlineLevel="0" collapsed="false">
      <c r="D291" s="92"/>
      <c r="E291" s="92"/>
      <c r="F291" s="91" t="str">
        <f aca="false">IF($A291="","",N(D291)-N(E291))</f>
        <v/>
      </c>
      <c r="G291" s="8" t="str">
        <f aca="false">IF($A291="","",IFERROR(INDEX('Account Map'!$D$6:$D$200,MATCH($A291,'Account Map'!$A$6:$A$200,0)),"UNMAPPED"))</f>
        <v/>
      </c>
      <c r="H291" s="8" t="str">
        <f aca="false">IF($A291="","",IFERROR(INDEX('Account Map'!$C$6:$C$200,MATCH($A291,'Account Map'!$A$6:$A$200,0)),"UNMAPPED"))</f>
        <v/>
      </c>
      <c r="I291" s="8" t="str">
        <f aca="false">IF($A291="","",IFERROR(INDEX('Account Map'!$E$6:$E$200,MATCH($A291,'Account Map'!$A$6:$A$200,0))&amp;"",""))</f>
        <v/>
      </c>
    </row>
    <row r="292" customFormat="false" ht="15" hidden="false" customHeight="false" outlineLevel="0" collapsed="false">
      <c r="D292" s="92"/>
      <c r="E292" s="92"/>
      <c r="F292" s="91" t="str">
        <f aca="false">IF($A292="","",N(D292)-N(E292))</f>
        <v/>
      </c>
      <c r="G292" s="8" t="str">
        <f aca="false">IF($A292="","",IFERROR(INDEX('Account Map'!$D$6:$D$200,MATCH($A292,'Account Map'!$A$6:$A$200,0)),"UNMAPPED"))</f>
        <v/>
      </c>
      <c r="H292" s="8" t="str">
        <f aca="false">IF($A292="","",IFERROR(INDEX('Account Map'!$C$6:$C$200,MATCH($A292,'Account Map'!$A$6:$A$200,0)),"UNMAPPED"))</f>
        <v/>
      </c>
      <c r="I292" s="8" t="str">
        <f aca="false">IF($A292="","",IFERROR(INDEX('Account Map'!$E$6:$E$200,MATCH($A292,'Account Map'!$A$6:$A$200,0))&amp;"",""))</f>
        <v/>
      </c>
    </row>
    <row r="293" customFormat="false" ht="15" hidden="false" customHeight="false" outlineLevel="0" collapsed="false">
      <c r="D293" s="92"/>
      <c r="E293" s="92"/>
      <c r="F293" s="91" t="str">
        <f aca="false">IF($A293="","",N(D293)-N(E293))</f>
        <v/>
      </c>
      <c r="G293" s="8" t="str">
        <f aca="false">IF($A293="","",IFERROR(INDEX('Account Map'!$D$6:$D$200,MATCH($A293,'Account Map'!$A$6:$A$200,0)),"UNMAPPED"))</f>
        <v/>
      </c>
      <c r="H293" s="8" t="str">
        <f aca="false">IF($A293="","",IFERROR(INDEX('Account Map'!$C$6:$C$200,MATCH($A293,'Account Map'!$A$6:$A$200,0)),"UNMAPPED"))</f>
        <v/>
      </c>
      <c r="I293" s="8" t="str">
        <f aca="false">IF($A293="","",IFERROR(INDEX('Account Map'!$E$6:$E$200,MATCH($A293,'Account Map'!$A$6:$A$200,0))&amp;"",""))</f>
        <v/>
      </c>
    </row>
    <row r="294" customFormat="false" ht="15" hidden="false" customHeight="false" outlineLevel="0" collapsed="false">
      <c r="D294" s="92"/>
      <c r="E294" s="92"/>
      <c r="F294" s="91" t="str">
        <f aca="false">IF($A294="","",N(D294)-N(E294))</f>
        <v/>
      </c>
      <c r="G294" s="8" t="str">
        <f aca="false">IF($A294="","",IFERROR(INDEX('Account Map'!$D$6:$D$200,MATCH($A294,'Account Map'!$A$6:$A$200,0)),"UNMAPPED"))</f>
        <v/>
      </c>
      <c r="H294" s="8" t="str">
        <f aca="false">IF($A294="","",IFERROR(INDEX('Account Map'!$C$6:$C$200,MATCH($A294,'Account Map'!$A$6:$A$200,0)),"UNMAPPED"))</f>
        <v/>
      </c>
      <c r="I294" s="8" t="str">
        <f aca="false">IF($A294="","",IFERROR(INDEX('Account Map'!$E$6:$E$200,MATCH($A294,'Account Map'!$A$6:$A$200,0))&amp;"",""))</f>
        <v/>
      </c>
    </row>
    <row r="295" customFormat="false" ht="15" hidden="false" customHeight="false" outlineLevel="0" collapsed="false">
      <c r="D295" s="92"/>
      <c r="E295" s="92"/>
      <c r="F295" s="91" t="str">
        <f aca="false">IF($A295="","",N(D295)-N(E295))</f>
        <v/>
      </c>
      <c r="G295" s="8" t="str">
        <f aca="false">IF($A295="","",IFERROR(INDEX('Account Map'!$D$6:$D$200,MATCH($A295,'Account Map'!$A$6:$A$200,0)),"UNMAPPED"))</f>
        <v/>
      </c>
      <c r="H295" s="8" t="str">
        <f aca="false">IF($A295="","",IFERROR(INDEX('Account Map'!$C$6:$C$200,MATCH($A295,'Account Map'!$A$6:$A$200,0)),"UNMAPPED"))</f>
        <v/>
      </c>
      <c r="I295" s="8" t="str">
        <f aca="false">IF($A295="","",IFERROR(INDEX('Account Map'!$E$6:$E$200,MATCH($A295,'Account Map'!$A$6:$A$200,0))&amp;"",""))</f>
        <v/>
      </c>
    </row>
    <row r="296" customFormat="false" ht="15" hidden="false" customHeight="false" outlineLevel="0" collapsed="false">
      <c r="D296" s="92"/>
      <c r="E296" s="92"/>
      <c r="F296" s="91" t="str">
        <f aca="false">IF($A296="","",N(D296)-N(E296))</f>
        <v/>
      </c>
      <c r="G296" s="8" t="str">
        <f aca="false">IF($A296="","",IFERROR(INDEX('Account Map'!$D$6:$D$200,MATCH($A296,'Account Map'!$A$6:$A$200,0)),"UNMAPPED"))</f>
        <v/>
      </c>
      <c r="H296" s="8" t="str">
        <f aca="false">IF($A296="","",IFERROR(INDEX('Account Map'!$C$6:$C$200,MATCH($A296,'Account Map'!$A$6:$A$200,0)),"UNMAPPED"))</f>
        <v/>
      </c>
      <c r="I296" s="8" t="str">
        <f aca="false">IF($A296="","",IFERROR(INDEX('Account Map'!$E$6:$E$200,MATCH($A296,'Account Map'!$A$6:$A$200,0))&amp;"",""))</f>
        <v/>
      </c>
    </row>
    <row r="297" customFormat="false" ht="15" hidden="false" customHeight="false" outlineLevel="0" collapsed="false">
      <c r="D297" s="92"/>
      <c r="E297" s="92"/>
      <c r="F297" s="91" t="str">
        <f aca="false">IF($A297="","",N(D297)-N(E297))</f>
        <v/>
      </c>
      <c r="G297" s="8" t="str">
        <f aca="false">IF($A297="","",IFERROR(INDEX('Account Map'!$D$6:$D$200,MATCH($A297,'Account Map'!$A$6:$A$200,0)),"UNMAPPED"))</f>
        <v/>
      </c>
      <c r="H297" s="8" t="str">
        <f aca="false">IF($A297="","",IFERROR(INDEX('Account Map'!$C$6:$C$200,MATCH($A297,'Account Map'!$A$6:$A$200,0)),"UNMAPPED"))</f>
        <v/>
      </c>
      <c r="I297" s="8" t="str">
        <f aca="false">IF($A297="","",IFERROR(INDEX('Account Map'!$E$6:$E$200,MATCH($A297,'Account Map'!$A$6:$A$200,0))&amp;"",""))</f>
        <v/>
      </c>
    </row>
    <row r="298" customFormat="false" ht="15" hidden="false" customHeight="false" outlineLevel="0" collapsed="false">
      <c r="D298" s="92"/>
      <c r="E298" s="92"/>
      <c r="F298" s="91" t="str">
        <f aca="false">IF($A298="","",N(D298)-N(E298))</f>
        <v/>
      </c>
      <c r="G298" s="8" t="str">
        <f aca="false">IF($A298="","",IFERROR(INDEX('Account Map'!$D$6:$D$200,MATCH($A298,'Account Map'!$A$6:$A$200,0)),"UNMAPPED"))</f>
        <v/>
      </c>
      <c r="H298" s="8" t="str">
        <f aca="false">IF($A298="","",IFERROR(INDEX('Account Map'!$C$6:$C$200,MATCH($A298,'Account Map'!$A$6:$A$200,0)),"UNMAPPED"))</f>
        <v/>
      </c>
      <c r="I298" s="8" t="str">
        <f aca="false">IF($A298="","",IFERROR(INDEX('Account Map'!$E$6:$E$200,MATCH($A298,'Account Map'!$A$6:$A$200,0))&amp;"",""))</f>
        <v/>
      </c>
    </row>
    <row r="299" customFormat="false" ht="15" hidden="false" customHeight="false" outlineLevel="0" collapsed="false">
      <c r="D299" s="92"/>
      <c r="E299" s="92"/>
      <c r="F299" s="91" t="str">
        <f aca="false">IF($A299="","",N(D299)-N(E299))</f>
        <v/>
      </c>
      <c r="G299" s="8" t="str">
        <f aca="false">IF($A299="","",IFERROR(INDEX('Account Map'!$D$6:$D$200,MATCH($A299,'Account Map'!$A$6:$A$200,0)),"UNMAPPED"))</f>
        <v/>
      </c>
      <c r="H299" s="8" t="str">
        <f aca="false">IF($A299="","",IFERROR(INDEX('Account Map'!$C$6:$C$200,MATCH($A299,'Account Map'!$A$6:$A$200,0)),"UNMAPPED"))</f>
        <v/>
      </c>
      <c r="I299" s="8" t="str">
        <f aca="false">IF($A299="","",IFERROR(INDEX('Account Map'!$E$6:$E$200,MATCH($A299,'Account Map'!$A$6:$A$200,0))&amp;"",""))</f>
        <v/>
      </c>
    </row>
    <row r="300" customFormat="false" ht="15" hidden="false" customHeight="false" outlineLevel="0" collapsed="false">
      <c r="D300" s="92"/>
      <c r="E300" s="92"/>
      <c r="F300" s="91" t="str">
        <f aca="false">IF($A300="","",N(D300)-N(E300))</f>
        <v/>
      </c>
      <c r="G300" s="8" t="str">
        <f aca="false">IF($A300="","",IFERROR(INDEX('Account Map'!$D$6:$D$200,MATCH($A300,'Account Map'!$A$6:$A$200,0)),"UNMAPPED"))</f>
        <v/>
      </c>
      <c r="H300" s="8" t="str">
        <f aca="false">IF($A300="","",IFERROR(INDEX('Account Map'!$C$6:$C$200,MATCH($A300,'Account Map'!$A$6:$A$200,0)),"UNMAPPED"))</f>
        <v/>
      </c>
      <c r="I300" s="8" t="str">
        <f aca="false">IF($A300="","",IFERROR(INDEX('Account Map'!$E$6:$E$200,MATCH($A300,'Account Map'!$A$6:$A$200,0))&amp;"",""))</f>
        <v/>
      </c>
    </row>
    <row r="301" customFormat="false" ht="15" hidden="false" customHeight="false" outlineLevel="0" collapsed="false">
      <c r="D301" s="92"/>
      <c r="E301" s="92"/>
      <c r="F301" s="91" t="str">
        <f aca="false">IF($A301="","",N(D301)-N(E301))</f>
        <v/>
      </c>
      <c r="G301" s="8" t="str">
        <f aca="false">IF($A301="","",IFERROR(INDEX('Account Map'!$D$6:$D$200,MATCH($A301,'Account Map'!$A$6:$A$200,0)),"UNMAPPED"))</f>
        <v/>
      </c>
      <c r="H301" s="8" t="str">
        <f aca="false">IF($A301="","",IFERROR(INDEX('Account Map'!$C$6:$C$200,MATCH($A301,'Account Map'!$A$6:$A$200,0)),"UNMAPPED"))</f>
        <v/>
      </c>
      <c r="I301" s="8" t="str">
        <f aca="false">IF($A301="","",IFERROR(INDEX('Account Map'!$E$6:$E$200,MATCH($A301,'Account Map'!$A$6:$A$200,0))&amp;"",""))</f>
        <v/>
      </c>
    </row>
    <row r="302" customFormat="false" ht="15" hidden="false" customHeight="false" outlineLevel="0" collapsed="false">
      <c r="D302" s="92"/>
      <c r="E302" s="92"/>
      <c r="F302" s="91" t="str">
        <f aca="false">IF($A302="","",N(D302)-N(E302))</f>
        <v/>
      </c>
      <c r="G302" s="8" t="str">
        <f aca="false">IF($A302="","",IFERROR(INDEX('Account Map'!$D$6:$D$200,MATCH($A302,'Account Map'!$A$6:$A$200,0)),"UNMAPPED"))</f>
        <v/>
      </c>
      <c r="H302" s="8" t="str">
        <f aca="false">IF($A302="","",IFERROR(INDEX('Account Map'!$C$6:$C$200,MATCH($A302,'Account Map'!$A$6:$A$200,0)),"UNMAPPED"))</f>
        <v/>
      </c>
      <c r="I302" s="8" t="str">
        <f aca="false">IF($A302="","",IFERROR(INDEX('Account Map'!$E$6:$E$200,MATCH($A302,'Account Map'!$A$6:$A$200,0))&amp;"",""))</f>
        <v/>
      </c>
    </row>
    <row r="303" customFormat="false" ht="15" hidden="false" customHeight="false" outlineLevel="0" collapsed="false">
      <c r="D303" s="92"/>
      <c r="E303" s="92"/>
      <c r="F303" s="91" t="str">
        <f aca="false">IF($A303="","",N(D303)-N(E303))</f>
        <v/>
      </c>
      <c r="G303" s="8" t="str">
        <f aca="false">IF($A303="","",IFERROR(INDEX('Account Map'!$D$6:$D$200,MATCH($A303,'Account Map'!$A$6:$A$200,0)),"UNMAPPED"))</f>
        <v/>
      </c>
      <c r="H303" s="8" t="str">
        <f aca="false">IF($A303="","",IFERROR(INDEX('Account Map'!$C$6:$C$200,MATCH($A303,'Account Map'!$A$6:$A$200,0)),"UNMAPPED"))</f>
        <v/>
      </c>
      <c r="I303" s="8" t="str">
        <f aca="false">IF($A303="","",IFERROR(INDEX('Account Map'!$E$6:$E$200,MATCH($A303,'Account Map'!$A$6:$A$200,0))&amp;"",""))</f>
        <v/>
      </c>
    </row>
    <row r="304" customFormat="false" ht="15" hidden="false" customHeight="false" outlineLevel="0" collapsed="false">
      <c r="D304" s="92"/>
      <c r="E304" s="92"/>
      <c r="F304" s="91" t="str">
        <f aca="false">IF($A304="","",N(D304)-N(E304))</f>
        <v/>
      </c>
      <c r="G304" s="8" t="str">
        <f aca="false">IF($A304="","",IFERROR(INDEX('Account Map'!$D$6:$D$200,MATCH($A304,'Account Map'!$A$6:$A$200,0)),"UNMAPPED"))</f>
        <v/>
      </c>
      <c r="H304" s="8" t="str">
        <f aca="false">IF($A304="","",IFERROR(INDEX('Account Map'!$C$6:$C$200,MATCH($A304,'Account Map'!$A$6:$A$200,0)),"UNMAPPED"))</f>
        <v/>
      </c>
      <c r="I304" s="8" t="str">
        <f aca="false">IF($A304="","",IFERROR(INDEX('Account Map'!$E$6:$E$200,MATCH($A304,'Account Map'!$A$6:$A$200,0))&amp;"",""))</f>
        <v/>
      </c>
    </row>
    <row r="305" customFormat="false" ht="15" hidden="false" customHeight="false" outlineLevel="0" collapsed="false">
      <c r="D305" s="92"/>
      <c r="E305" s="92"/>
      <c r="F305" s="91" t="str">
        <f aca="false">IF($A305="","",N(D305)-N(E305))</f>
        <v/>
      </c>
      <c r="G305" s="8" t="str">
        <f aca="false">IF($A305="","",IFERROR(INDEX('Account Map'!$D$6:$D$200,MATCH($A305,'Account Map'!$A$6:$A$200,0)),"UNMAPPED"))</f>
        <v/>
      </c>
      <c r="H305" s="8" t="str">
        <f aca="false">IF($A305="","",IFERROR(INDEX('Account Map'!$C$6:$C$200,MATCH($A305,'Account Map'!$A$6:$A$200,0)),"UNMAPPED"))</f>
        <v/>
      </c>
      <c r="I305" s="8" t="str">
        <f aca="false">IF($A305="","",IFERROR(INDEX('Account Map'!$E$6:$E$200,MATCH($A305,'Account Map'!$A$6:$A$200,0))&amp;"",""))</f>
        <v/>
      </c>
    </row>
    <row r="306" customFormat="false" ht="15" hidden="false" customHeight="false" outlineLevel="0" collapsed="false">
      <c r="D306" s="92"/>
      <c r="E306" s="92"/>
      <c r="F306" s="91" t="str">
        <f aca="false">IF($A306="","",N(D306)-N(E306))</f>
        <v/>
      </c>
      <c r="G306" s="8" t="str">
        <f aca="false">IF($A306="","",IFERROR(INDEX('Account Map'!$D$6:$D$200,MATCH($A306,'Account Map'!$A$6:$A$200,0)),"UNMAPPED"))</f>
        <v/>
      </c>
      <c r="H306" s="8" t="str">
        <f aca="false">IF($A306="","",IFERROR(INDEX('Account Map'!$C$6:$C$200,MATCH($A306,'Account Map'!$A$6:$A$200,0)),"UNMAPPED"))</f>
        <v/>
      </c>
      <c r="I306" s="8" t="str">
        <f aca="false">IF($A306="","",IFERROR(INDEX('Account Map'!$E$6:$E$200,MATCH($A306,'Account Map'!$A$6:$A$200,0))&amp;"",""))</f>
        <v/>
      </c>
    </row>
    <row r="307" customFormat="false" ht="15" hidden="false" customHeight="false" outlineLevel="0" collapsed="false">
      <c r="D307" s="92"/>
      <c r="E307" s="92"/>
      <c r="F307" s="91" t="str">
        <f aca="false">IF($A307="","",N(D307)-N(E307))</f>
        <v/>
      </c>
      <c r="G307" s="8" t="str">
        <f aca="false">IF($A307="","",IFERROR(INDEX('Account Map'!$D$6:$D$200,MATCH($A307,'Account Map'!$A$6:$A$200,0)),"UNMAPPED"))</f>
        <v/>
      </c>
      <c r="H307" s="8" t="str">
        <f aca="false">IF($A307="","",IFERROR(INDEX('Account Map'!$C$6:$C$200,MATCH($A307,'Account Map'!$A$6:$A$200,0)),"UNMAPPED"))</f>
        <v/>
      </c>
      <c r="I307" s="8" t="str">
        <f aca="false">IF($A307="","",IFERROR(INDEX('Account Map'!$E$6:$E$200,MATCH($A307,'Account Map'!$A$6:$A$200,0))&amp;"",""))</f>
        <v/>
      </c>
    </row>
    <row r="308" customFormat="false" ht="15" hidden="false" customHeight="false" outlineLevel="0" collapsed="false">
      <c r="D308" s="92"/>
      <c r="E308" s="92"/>
      <c r="F308" s="91" t="str">
        <f aca="false">IF($A308="","",N(D308)-N(E308))</f>
        <v/>
      </c>
      <c r="G308" s="8" t="str">
        <f aca="false">IF($A308="","",IFERROR(INDEX('Account Map'!$D$6:$D$200,MATCH($A308,'Account Map'!$A$6:$A$200,0)),"UNMAPPED"))</f>
        <v/>
      </c>
      <c r="H308" s="8" t="str">
        <f aca="false">IF($A308="","",IFERROR(INDEX('Account Map'!$C$6:$C$200,MATCH($A308,'Account Map'!$A$6:$A$200,0)),"UNMAPPED"))</f>
        <v/>
      </c>
      <c r="I308" s="8" t="str">
        <f aca="false">IF($A308="","",IFERROR(INDEX('Account Map'!$E$6:$E$200,MATCH($A308,'Account Map'!$A$6:$A$200,0))&amp;"",""))</f>
        <v/>
      </c>
    </row>
    <row r="309" customFormat="false" ht="15" hidden="false" customHeight="false" outlineLevel="0" collapsed="false">
      <c r="D309" s="92"/>
      <c r="E309" s="92"/>
      <c r="F309" s="91" t="str">
        <f aca="false">IF($A309="","",N(D309)-N(E309))</f>
        <v/>
      </c>
      <c r="G309" s="8" t="str">
        <f aca="false">IF($A309="","",IFERROR(INDEX('Account Map'!$D$6:$D$200,MATCH($A309,'Account Map'!$A$6:$A$200,0)),"UNMAPPED"))</f>
        <v/>
      </c>
      <c r="H309" s="8" t="str">
        <f aca="false">IF($A309="","",IFERROR(INDEX('Account Map'!$C$6:$C$200,MATCH($A309,'Account Map'!$A$6:$A$200,0)),"UNMAPPED"))</f>
        <v/>
      </c>
      <c r="I309" s="8" t="str">
        <f aca="false">IF($A309="","",IFERROR(INDEX('Account Map'!$E$6:$E$200,MATCH($A309,'Account Map'!$A$6:$A$200,0))&amp;"",""))</f>
        <v/>
      </c>
    </row>
    <row r="310" customFormat="false" ht="15" hidden="false" customHeight="false" outlineLevel="0" collapsed="false">
      <c r="D310" s="92"/>
      <c r="E310" s="92"/>
      <c r="F310" s="91" t="str">
        <f aca="false">IF($A310="","",N(D310)-N(E310))</f>
        <v/>
      </c>
      <c r="G310" s="8" t="str">
        <f aca="false">IF($A310="","",IFERROR(INDEX('Account Map'!$D$6:$D$200,MATCH($A310,'Account Map'!$A$6:$A$200,0)),"UNMAPPED"))</f>
        <v/>
      </c>
      <c r="H310" s="8" t="str">
        <f aca="false">IF($A310="","",IFERROR(INDEX('Account Map'!$C$6:$C$200,MATCH($A310,'Account Map'!$A$6:$A$200,0)),"UNMAPPED"))</f>
        <v/>
      </c>
      <c r="I310" s="8" t="str">
        <f aca="false">IF($A310="","",IFERROR(INDEX('Account Map'!$E$6:$E$200,MATCH($A310,'Account Map'!$A$6:$A$200,0))&amp;"",""))</f>
        <v/>
      </c>
    </row>
    <row r="311" customFormat="false" ht="15" hidden="false" customHeight="false" outlineLevel="0" collapsed="false">
      <c r="D311" s="92"/>
      <c r="E311" s="92"/>
      <c r="F311" s="91" t="str">
        <f aca="false">IF($A311="","",N(D311)-N(E311))</f>
        <v/>
      </c>
      <c r="G311" s="8" t="str">
        <f aca="false">IF($A311="","",IFERROR(INDEX('Account Map'!$D$6:$D$200,MATCH($A311,'Account Map'!$A$6:$A$200,0)),"UNMAPPED"))</f>
        <v/>
      </c>
      <c r="H311" s="8" t="str">
        <f aca="false">IF($A311="","",IFERROR(INDEX('Account Map'!$C$6:$C$200,MATCH($A311,'Account Map'!$A$6:$A$200,0)),"UNMAPPED"))</f>
        <v/>
      </c>
      <c r="I311" s="8" t="str">
        <f aca="false">IF($A311="","",IFERROR(INDEX('Account Map'!$E$6:$E$200,MATCH($A311,'Account Map'!$A$6:$A$200,0))&amp;"",""))</f>
        <v/>
      </c>
    </row>
    <row r="312" customFormat="false" ht="15" hidden="false" customHeight="false" outlineLevel="0" collapsed="false">
      <c r="D312" s="92"/>
      <c r="E312" s="92"/>
      <c r="F312" s="91" t="str">
        <f aca="false">IF($A312="","",N(D312)-N(E312))</f>
        <v/>
      </c>
      <c r="G312" s="8" t="str">
        <f aca="false">IF($A312="","",IFERROR(INDEX('Account Map'!$D$6:$D$200,MATCH($A312,'Account Map'!$A$6:$A$200,0)),"UNMAPPED"))</f>
        <v/>
      </c>
      <c r="H312" s="8" t="str">
        <f aca="false">IF($A312="","",IFERROR(INDEX('Account Map'!$C$6:$C$200,MATCH($A312,'Account Map'!$A$6:$A$200,0)),"UNMAPPED"))</f>
        <v/>
      </c>
      <c r="I312" s="8" t="str">
        <f aca="false">IF($A312="","",IFERROR(INDEX('Account Map'!$E$6:$E$200,MATCH($A312,'Account Map'!$A$6:$A$200,0))&amp;"",""))</f>
        <v/>
      </c>
    </row>
    <row r="313" customFormat="false" ht="15" hidden="false" customHeight="false" outlineLevel="0" collapsed="false">
      <c r="D313" s="92"/>
      <c r="E313" s="92"/>
      <c r="F313" s="91" t="str">
        <f aca="false">IF($A313="","",N(D313)-N(E313))</f>
        <v/>
      </c>
      <c r="G313" s="8" t="str">
        <f aca="false">IF($A313="","",IFERROR(INDEX('Account Map'!$D$6:$D$200,MATCH($A313,'Account Map'!$A$6:$A$200,0)),"UNMAPPED"))</f>
        <v/>
      </c>
      <c r="H313" s="8" t="str">
        <f aca="false">IF($A313="","",IFERROR(INDEX('Account Map'!$C$6:$C$200,MATCH($A313,'Account Map'!$A$6:$A$200,0)),"UNMAPPED"))</f>
        <v/>
      </c>
      <c r="I313" s="8" t="str">
        <f aca="false">IF($A313="","",IFERROR(INDEX('Account Map'!$E$6:$E$200,MATCH($A313,'Account Map'!$A$6:$A$200,0))&amp;"",""))</f>
        <v/>
      </c>
    </row>
    <row r="314" customFormat="false" ht="15" hidden="false" customHeight="false" outlineLevel="0" collapsed="false">
      <c r="D314" s="92"/>
      <c r="E314" s="92"/>
      <c r="F314" s="91" t="str">
        <f aca="false">IF($A314="","",N(D314)-N(E314))</f>
        <v/>
      </c>
      <c r="G314" s="8" t="str">
        <f aca="false">IF($A314="","",IFERROR(INDEX('Account Map'!$D$6:$D$200,MATCH($A314,'Account Map'!$A$6:$A$200,0)),"UNMAPPED"))</f>
        <v/>
      </c>
      <c r="H314" s="8" t="str">
        <f aca="false">IF($A314="","",IFERROR(INDEX('Account Map'!$C$6:$C$200,MATCH($A314,'Account Map'!$A$6:$A$200,0)),"UNMAPPED"))</f>
        <v/>
      </c>
      <c r="I314" s="8" t="str">
        <f aca="false">IF($A314="","",IFERROR(INDEX('Account Map'!$E$6:$E$200,MATCH($A314,'Account Map'!$A$6:$A$200,0))&amp;"",""))</f>
        <v/>
      </c>
    </row>
    <row r="315" customFormat="false" ht="15" hidden="false" customHeight="false" outlineLevel="0" collapsed="false">
      <c r="D315" s="92"/>
      <c r="E315" s="92"/>
      <c r="F315" s="91" t="str">
        <f aca="false">IF($A315="","",N(D315)-N(E315))</f>
        <v/>
      </c>
      <c r="G315" s="8" t="str">
        <f aca="false">IF($A315="","",IFERROR(INDEX('Account Map'!$D$6:$D$200,MATCH($A315,'Account Map'!$A$6:$A$200,0)),"UNMAPPED"))</f>
        <v/>
      </c>
      <c r="H315" s="8" t="str">
        <f aca="false">IF($A315="","",IFERROR(INDEX('Account Map'!$C$6:$C$200,MATCH($A315,'Account Map'!$A$6:$A$200,0)),"UNMAPPED"))</f>
        <v/>
      </c>
      <c r="I315" s="8" t="str">
        <f aca="false">IF($A315="","",IFERROR(INDEX('Account Map'!$E$6:$E$200,MATCH($A315,'Account Map'!$A$6:$A$200,0))&amp;"",""))</f>
        <v/>
      </c>
    </row>
    <row r="316" customFormat="false" ht="15" hidden="false" customHeight="false" outlineLevel="0" collapsed="false">
      <c r="D316" s="92"/>
      <c r="E316" s="92"/>
      <c r="F316" s="91" t="str">
        <f aca="false">IF($A316="","",N(D316)-N(E316))</f>
        <v/>
      </c>
      <c r="G316" s="8" t="str">
        <f aca="false">IF($A316="","",IFERROR(INDEX('Account Map'!$D$6:$D$200,MATCH($A316,'Account Map'!$A$6:$A$200,0)),"UNMAPPED"))</f>
        <v/>
      </c>
      <c r="H316" s="8" t="str">
        <f aca="false">IF($A316="","",IFERROR(INDEX('Account Map'!$C$6:$C$200,MATCH($A316,'Account Map'!$A$6:$A$200,0)),"UNMAPPED"))</f>
        <v/>
      </c>
      <c r="I316" s="8" t="str">
        <f aca="false">IF($A316="","",IFERROR(INDEX('Account Map'!$E$6:$E$200,MATCH($A316,'Account Map'!$A$6:$A$200,0))&amp;"",""))</f>
        <v/>
      </c>
    </row>
    <row r="317" customFormat="false" ht="15" hidden="false" customHeight="false" outlineLevel="0" collapsed="false">
      <c r="D317" s="92"/>
      <c r="E317" s="92"/>
      <c r="F317" s="91" t="str">
        <f aca="false">IF($A317="","",N(D317)-N(E317))</f>
        <v/>
      </c>
      <c r="G317" s="8" t="str">
        <f aca="false">IF($A317="","",IFERROR(INDEX('Account Map'!$D$6:$D$200,MATCH($A317,'Account Map'!$A$6:$A$200,0)),"UNMAPPED"))</f>
        <v/>
      </c>
      <c r="H317" s="8" t="str">
        <f aca="false">IF($A317="","",IFERROR(INDEX('Account Map'!$C$6:$C$200,MATCH($A317,'Account Map'!$A$6:$A$200,0)),"UNMAPPED"))</f>
        <v/>
      </c>
      <c r="I317" s="8" t="str">
        <f aca="false">IF($A317="","",IFERROR(INDEX('Account Map'!$E$6:$E$200,MATCH($A317,'Account Map'!$A$6:$A$200,0))&amp;"",""))</f>
        <v/>
      </c>
    </row>
    <row r="318" customFormat="false" ht="15" hidden="false" customHeight="false" outlineLevel="0" collapsed="false">
      <c r="D318" s="92"/>
      <c r="E318" s="92"/>
      <c r="F318" s="91" t="str">
        <f aca="false">IF($A318="","",N(D318)-N(E318))</f>
        <v/>
      </c>
      <c r="G318" s="8" t="str">
        <f aca="false">IF($A318="","",IFERROR(INDEX('Account Map'!$D$6:$D$200,MATCH($A318,'Account Map'!$A$6:$A$200,0)),"UNMAPPED"))</f>
        <v/>
      </c>
      <c r="H318" s="8" t="str">
        <f aca="false">IF($A318="","",IFERROR(INDEX('Account Map'!$C$6:$C$200,MATCH($A318,'Account Map'!$A$6:$A$200,0)),"UNMAPPED"))</f>
        <v/>
      </c>
      <c r="I318" s="8" t="str">
        <f aca="false">IF($A318="","",IFERROR(INDEX('Account Map'!$E$6:$E$200,MATCH($A318,'Account Map'!$A$6:$A$200,0))&amp;"",""))</f>
        <v/>
      </c>
    </row>
    <row r="319" customFormat="false" ht="15" hidden="false" customHeight="false" outlineLevel="0" collapsed="false">
      <c r="D319" s="92"/>
      <c r="E319" s="92"/>
      <c r="F319" s="91" t="str">
        <f aca="false">IF($A319="","",N(D319)-N(E319))</f>
        <v/>
      </c>
      <c r="G319" s="8" t="str">
        <f aca="false">IF($A319="","",IFERROR(INDEX('Account Map'!$D$6:$D$200,MATCH($A319,'Account Map'!$A$6:$A$200,0)),"UNMAPPED"))</f>
        <v/>
      </c>
      <c r="H319" s="8" t="str">
        <f aca="false">IF($A319="","",IFERROR(INDEX('Account Map'!$C$6:$C$200,MATCH($A319,'Account Map'!$A$6:$A$200,0)),"UNMAPPED"))</f>
        <v/>
      </c>
      <c r="I319" s="8" t="str">
        <f aca="false">IF($A319="","",IFERROR(INDEX('Account Map'!$E$6:$E$200,MATCH($A319,'Account Map'!$A$6:$A$200,0))&amp;"",""))</f>
        <v/>
      </c>
    </row>
    <row r="320" customFormat="false" ht="15" hidden="false" customHeight="false" outlineLevel="0" collapsed="false">
      <c r="D320" s="92"/>
      <c r="E320" s="92"/>
      <c r="F320" s="91" t="str">
        <f aca="false">IF($A320="","",N(D320)-N(E320))</f>
        <v/>
      </c>
      <c r="G320" s="8" t="str">
        <f aca="false">IF($A320="","",IFERROR(INDEX('Account Map'!$D$6:$D$200,MATCH($A320,'Account Map'!$A$6:$A$200,0)),"UNMAPPED"))</f>
        <v/>
      </c>
      <c r="H320" s="8" t="str">
        <f aca="false">IF($A320="","",IFERROR(INDEX('Account Map'!$C$6:$C$200,MATCH($A320,'Account Map'!$A$6:$A$200,0)),"UNMAPPED"))</f>
        <v/>
      </c>
      <c r="I320" s="8" t="str">
        <f aca="false">IF($A320="","",IFERROR(INDEX('Account Map'!$E$6:$E$200,MATCH($A320,'Account Map'!$A$6:$A$200,0))&amp;"",""))</f>
        <v/>
      </c>
    </row>
    <row r="321" customFormat="false" ht="15" hidden="false" customHeight="false" outlineLevel="0" collapsed="false">
      <c r="D321" s="92"/>
      <c r="E321" s="92"/>
      <c r="F321" s="91" t="str">
        <f aca="false">IF($A321="","",N(D321)-N(E321))</f>
        <v/>
      </c>
      <c r="G321" s="8" t="str">
        <f aca="false">IF($A321="","",IFERROR(INDEX('Account Map'!$D$6:$D$200,MATCH($A321,'Account Map'!$A$6:$A$200,0)),"UNMAPPED"))</f>
        <v/>
      </c>
      <c r="H321" s="8" t="str">
        <f aca="false">IF($A321="","",IFERROR(INDEX('Account Map'!$C$6:$C$200,MATCH($A321,'Account Map'!$A$6:$A$200,0)),"UNMAPPED"))</f>
        <v/>
      </c>
      <c r="I321" s="8" t="str">
        <f aca="false">IF($A321="","",IFERROR(INDEX('Account Map'!$E$6:$E$200,MATCH($A321,'Account Map'!$A$6:$A$200,0))&amp;"",""))</f>
        <v/>
      </c>
    </row>
    <row r="322" customFormat="false" ht="15" hidden="false" customHeight="false" outlineLevel="0" collapsed="false">
      <c r="D322" s="92"/>
      <c r="E322" s="92"/>
      <c r="F322" s="91" t="str">
        <f aca="false">IF($A322="","",N(D322)-N(E322))</f>
        <v/>
      </c>
      <c r="G322" s="8" t="str">
        <f aca="false">IF($A322="","",IFERROR(INDEX('Account Map'!$D$6:$D$200,MATCH($A322,'Account Map'!$A$6:$A$200,0)),"UNMAPPED"))</f>
        <v/>
      </c>
      <c r="H322" s="8" t="str">
        <f aca="false">IF($A322="","",IFERROR(INDEX('Account Map'!$C$6:$C$200,MATCH($A322,'Account Map'!$A$6:$A$200,0)),"UNMAPPED"))</f>
        <v/>
      </c>
      <c r="I322" s="8" t="str">
        <f aca="false">IF($A322="","",IFERROR(INDEX('Account Map'!$E$6:$E$200,MATCH($A322,'Account Map'!$A$6:$A$200,0))&amp;"",""))</f>
        <v/>
      </c>
    </row>
    <row r="323" customFormat="false" ht="15" hidden="false" customHeight="false" outlineLevel="0" collapsed="false">
      <c r="D323" s="92"/>
      <c r="E323" s="92"/>
      <c r="F323" s="91" t="str">
        <f aca="false">IF($A323="","",N(D323)-N(E323))</f>
        <v/>
      </c>
      <c r="G323" s="8" t="str">
        <f aca="false">IF($A323="","",IFERROR(INDEX('Account Map'!$D$6:$D$200,MATCH($A323,'Account Map'!$A$6:$A$200,0)),"UNMAPPED"))</f>
        <v/>
      </c>
      <c r="H323" s="8" t="str">
        <f aca="false">IF($A323="","",IFERROR(INDEX('Account Map'!$C$6:$C$200,MATCH($A323,'Account Map'!$A$6:$A$200,0)),"UNMAPPED"))</f>
        <v/>
      </c>
      <c r="I323" s="8" t="str">
        <f aca="false">IF($A323="","",IFERROR(INDEX('Account Map'!$E$6:$E$200,MATCH($A323,'Account Map'!$A$6:$A$200,0))&amp;"",""))</f>
        <v/>
      </c>
    </row>
    <row r="324" customFormat="false" ht="15" hidden="false" customHeight="false" outlineLevel="0" collapsed="false">
      <c r="D324" s="92"/>
      <c r="E324" s="92"/>
      <c r="F324" s="91" t="str">
        <f aca="false">IF($A324="","",N(D324)-N(E324))</f>
        <v/>
      </c>
      <c r="G324" s="8" t="str">
        <f aca="false">IF($A324="","",IFERROR(INDEX('Account Map'!$D$6:$D$200,MATCH($A324,'Account Map'!$A$6:$A$200,0)),"UNMAPPED"))</f>
        <v/>
      </c>
      <c r="H324" s="8" t="str">
        <f aca="false">IF($A324="","",IFERROR(INDEX('Account Map'!$C$6:$C$200,MATCH($A324,'Account Map'!$A$6:$A$200,0)),"UNMAPPED"))</f>
        <v/>
      </c>
      <c r="I324" s="8" t="str">
        <f aca="false">IF($A324="","",IFERROR(INDEX('Account Map'!$E$6:$E$200,MATCH($A324,'Account Map'!$A$6:$A$200,0))&amp;"",""))</f>
        <v/>
      </c>
    </row>
    <row r="325" customFormat="false" ht="15" hidden="false" customHeight="false" outlineLevel="0" collapsed="false">
      <c r="D325" s="92"/>
      <c r="E325" s="92"/>
      <c r="F325" s="91" t="str">
        <f aca="false">IF($A325="","",N(D325)-N(E325))</f>
        <v/>
      </c>
      <c r="G325" s="8" t="str">
        <f aca="false">IF($A325="","",IFERROR(INDEX('Account Map'!$D$6:$D$200,MATCH($A325,'Account Map'!$A$6:$A$200,0)),"UNMAPPED"))</f>
        <v/>
      </c>
      <c r="H325" s="8" t="str">
        <f aca="false">IF($A325="","",IFERROR(INDEX('Account Map'!$C$6:$C$200,MATCH($A325,'Account Map'!$A$6:$A$200,0)),"UNMAPPED"))</f>
        <v/>
      </c>
      <c r="I325" s="8" t="str">
        <f aca="false">IF($A325="","",IFERROR(INDEX('Account Map'!$E$6:$E$200,MATCH($A325,'Account Map'!$A$6:$A$200,0))&amp;"",""))</f>
        <v/>
      </c>
    </row>
    <row r="326" customFormat="false" ht="15" hidden="false" customHeight="false" outlineLevel="0" collapsed="false">
      <c r="D326" s="92"/>
      <c r="E326" s="92"/>
      <c r="F326" s="91" t="str">
        <f aca="false">IF($A326="","",N(D326)-N(E326))</f>
        <v/>
      </c>
      <c r="G326" s="8" t="str">
        <f aca="false">IF($A326="","",IFERROR(INDEX('Account Map'!$D$6:$D$200,MATCH($A326,'Account Map'!$A$6:$A$200,0)),"UNMAPPED"))</f>
        <v/>
      </c>
      <c r="H326" s="8" t="str">
        <f aca="false">IF($A326="","",IFERROR(INDEX('Account Map'!$C$6:$C$200,MATCH($A326,'Account Map'!$A$6:$A$200,0)),"UNMAPPED"))</f>
        <v/>
      </c>
      <c r="I326" s="8" t="str">
        <f aca="false">IF($A326="","",IFERROR(INDEX('Account Map'!$E$6:$E$200,MATCH($A326,'Account Map'!$A$6:$A$200,0))&amp;"",""))</f>
        <v/>
      </c>
    </row>
    <row r="327" customFormat="false" ht="15" hidden="false" customHeight="false" outlineLevel="0" collapsed="false">
      <c r="D327" s="92"/>
      <c r="E327" s="92"/>
      <c r="F327" s="91" t="str">
        <f aca="false">IF($A327="","",N(D327)-N(E327))</f>
        <v/>
      </c>
      <c r="G327" s="8" t="str">
        <f aca="false">IF($A327="","",IFERROR(INDEX('Account Map'!$D$6:$D$200,MATCH($A327,'Account Map'!$A$6:$A$200,0)),"UNMAPPED"))</f>
        <v/>
      </c>
      <c r="H327" s="8" t="str">
        <f aca="false">IF($A327="","",IFERROR(INDEX('Account Map'!$C$6:$C$200,MATCH($A327,'Account Map'!$A$6:$A$200,0)),"UNMAPPED"))</f>
        <v/>
      </c>
      <c r="I327" s="8" t="str">
        <f aca="false">IF($A327="","",IFERROR(INDEX('Account Map'!$E$6:$E$200,MATCH($A327,'Account Map'!$A$6:$A$200,0))&amp;"",""))</f>
        <v/>
      </c>
    </row>
    <row r="328" customFormat="false" ht="15" hidden="false" customHeight="false" outlineLevel="0" collapsed="false">
      <c r="D328" s="92"/>
      <c r="E328" s="92"/>
      <c r="F328" s="91" t="str">
        <f aca="false">IF($A328="","",N(D328)-N(E328))</f>
        <v/>
      </c>
      <c r="G328" s="8" t="str">
        <f aca="false">IF($A328="","",IFERROR(INDEX('Account Map'!$D$6:$D$200,MATCH($A328,'Account Map'!$A$6:$A$200,0)),"UNMAPPED"))</f>
        <v/>
      </c>
      <c r="H328" s="8" t="str">
        <f aca="false">IF($A328="","",IFERROR(INDEX('Account Map'!$C$6:$C$200,MATCH($A328,'Account Map'!$A$6:$A$200,0)),"UNMAPPED"))</f>
        <v/>
      </c>
      <c r="I328" s="8" t="str">
        <f aca="false">IF($A328="","",IFERROR(INDEX('Account Map'!$E$6:$E$200,MATCH($A328,'Account Map'!$A$6:$A$200,0))&amp;"",""))</f>
        <v/>
      </c>
    </row>
    <row r="329" customFormat="false" ht="15" hidden="false" customHeight="false" outlineLevel="0" collapsed="false">
      <c r="D329" s="92"/>
      <c r="E329" s="92"/>
      <c r="F329" s="91" t="str">
        <f aca="false">IF($A329="","",N(D329)-N(E329))</f>
        <v/>
      </c>
      <c r="G329" s="8" t="str">
        <f aca="false">IF($A329="","",IFERROR(INDEX('Account Map'!$D$6:$D$200,MATCH($A329,'Account Map'!$A$6:$A$200,0)),"UNMAPPED"))</f>
        <v/>
      </c>
      <c r="H329" s="8" t="str">
        <f aca="false">IF($A329="","",IFERROR(INDEX('Account Map'!$C$6:$C$200,MATCH($A329,'Account Map'!$A$6:$A$200,0)),"UNMAPPED"))</f>
        <v/>
      </c>
      <c r="I329" s="8" t="str">
        <f aca="false">IF($A329="","",IFERROR(INDEX('Account Map'!$E$6:$E$200,MATCH($A329,'Account Map'!$A$6:$A$200,0))&amp;"",""))</f>
        <v/>
      </c>
    </row>
    <row r="330" customFormat="false" ht="15" hidden="false" customHeight="false" outlineLevel="0" collapsed="false">
      <c r="D330" s="92"/>
      <c r="E330" s="92"/>
      <c r="F330" s="91" t="str">
        <f aca="false">IF($A330="","",N(D330)-N(E330))</f>
        <v/>
      </c>
      <c r="G330" s="8" t="str">
        <f aca="false">IF($A330="","",IFERROR(INDEX('Account Map'!$D$6:$D$200,MATCH($A330,'Account Map'!$A$6:$A$200,0)),"UNMAPPED"))</f>
        <v/>
      </c>
      <c r="H330" s="8" t="str">
        <f aca="false">IF($A330="","",IFERROR(INDEX('Account Map'!$C$6:$C$200,MATCH($A330,'Account Map'!$A$6:$A$200,0)),"UNMAPPED"))</f>
        <v/>
      </c>
      <c r="I330" s="8" t="str">
        <f aca="false">IF($A330="","",IFERROR(INDEX('Account Map'!$E$6:$E$200,MATCH($A330,'Account Map'!$A$6:$A$200,0))&amp;"",""))</f>
        <v/>
      </c>
    </row>
    <row r="331" customFormat="false" ht="15" hidden="false" customHeight="false" outlineLevel="0" collapsed="false">
      <c r="D331" s="92"/>
      <c r="E331" s="92"/>
      <c r="F331" s="91" t="str">
        <f aca="false">IF($A331="","",N(D331)-N(E331))</f>
        <v/>
      </c>
      <c r="G331" s="8" t="str">
        <f aca="false">IF($A331="","",IFERROR(INDEX('Account Map'!$D$6:$D$200,MATCH($A331,'Account Map'!$A$6:$A$200,0)),"UNMAPPED"))</f>
        <v/>
      </c>
      <c r="H331" s="8" t="str">
        <f aca="false">IF($A331="","",IFERROR(INDEX('Account Map'!$C$6:$C$200,MATCH($A331,'Account Map'!$A$6:$A$200,0)),"UNMAPPED"))</f>
        <v/>
      </c>
      <c r="I331" s="8" t="str">
        <f aca="false">IF($A331="","",IFERROR(INDEX('Account Map'!$E$6:$E$200,MATCH($A331,'Account Map'!$A$6:$A$200,0))&amp;"",""))</f>
        <v/>
      </c>
    </row>
    <row r="332" customFormat="false" ht="15" hidden="false" customHeight="false" outlineLevel="0" collapsed="false">
      <c r="D332" s="92"/>
      <c r="E332" s="92"/>
      <c r="F332" s="91" t="str">
        <f aca="false">IF($A332="","",N(D332)-N(E332))</f>
        <v/>
      </c>
      <c r="G332" s="8" t="str">
        <f aca="false">IF($A332="","",IFERROR(INDEX('Account Map'!$D$6:$D$200,MATCH($A332,'Account Map'!$A$6:$A$200,0)),"UNMAPPED"))</f>
        <v/>
      </c>
      <c r="H332" s="8" t="str">
        <f aca="false">IF($A332="","",IFERROR(INDEX('Account Map'!$C$6:$C$200,MATCH($A332,'Account Map'!$A$6:$A$200,0)),"UNMAPPED"))</f>
        <v/>
      </c>
      <c r="I332" s="8" t="str">
        <f aca="false">IF($A332="","",IFERROR(INDEX('Account Map'!$E$6:$E$200,MATCH($A332,'Account Map'!$A$6:$A$200,0))&amp;"",""))</f>
        <v/>
      </c>
    </row>
    <row r="333" customFormat="false" ht="15" hidden="false" customHeight="false" outlineLevel="0" collapsed="false">
      <c r="D333" s="92"/>
      <c r="E333" s="92"/>
      <c r="F333" s="91" t="str">
        <f aca="false">IF($A333="","",N(D333)-N(E333))</f>
        <v/>
      </c>
      <c r="G333" s="8" t="str">
        <f aca="false">IF($A333="","",IFERROR(INDEX('Account Map'!$D$6:$D$200,MATCH($A333,'Account Map'!$A$6:$A$200,0)),"UNMAPPED"))</f>
        <v/>
      </c>
      <c r="H333" s="8" t="str">
        <f aca="false">IF($A333="","",IFERROR(INDEX('Account Map'!$C$6:$C$200,MATCH($A333,'Account Map'!$A$6:$A$200,0)),"UNMAPPED"))</f>
        <v/>
      </c>
      <c r="I333" s="8" t="str">
        <f aca="false">IF($A333="","",IFERROR(INDEX('Account Map'!$E$6:$E$200,MATCH($A333,'Account Map'!$A$6:$A$200,0))&amp;"",""))</f>
        <v/>
      </c>
    </row>
    <row r="334" customFormat="false" ht="15" hidden="false" customHeight="false" outlineLevel="0" collapsed="false">
      <c r="D334" s="92"/>
      <c r="E334" s="92"/>
      <c r="F334" s="91" t="str">
        <f aca="false">IF($A334="","",N(D334)-N(E334))</f>
        <v/>
      </c>
      <c r="G334" s="8" t="str">
        <f aca="false">IF($A334="","",IFERROR(INDEX('Account Map'!$D$6:$D$200,MATCH($A334,'Account Map'!$A$6:$A$200,0)),"UNMAPPED"))</f>
        <v/>
      </c>
      <c r="H334" s="8" t="str">
        <f aca="false">IF($A334="","",IFERROR(INDEX('Account Map'!$C$6:$C$200,MATCH($A334,'Account Map'!$A$6:$A$200,0)),"UNMAPPED"))</f>
        <v/>
      </c>
      <c r="I334" s="8" t="str">
        <f aca="false">IF($A334="","",IFERROR(INDEX('Account Map'!$E$6:$E$200,MATCH($A334,'Account Map'!$A$6:$A$200,0))&amp;"",""))</f>
        <v/>
      </c>
    </row>
    <row r="335" customFormat="false" ht="15" hidden="false" customHeight="false" outlineLevel="0" collapsed="false">
      <c r="D335" s="92"/>
      <c r="E335" s="92"/>
      <c r="F335" s="91" t="str">
        <f aca="false">IF($A335="","",N(D335)-N(E335))</f>
        <v/>
      </c>
      <c r="G335" s="8" t="str">
        <f aca="false">IF($A335="","",IFERROR(INDEX('Account Map'!$D$6:$D$200,MATCH($A335,'Account Map'!$A$6:$A$200,0)),"UNMAPPED"))</f>
        <v/>
      </c>
      <c r="H335" s="8" t="str">
        <f aca="false">IF($A335="","",IFERROR(INDEX('Account Map'!$C$6:$C$200,MATCH($A335,'Account Map'!$A$6:$A$200,0)),"UNMAPPED"))</f>
        <v/>
      </c>
      <c r="I335" s="8" t="str">
        <f aca="false">IF($A335="","",IFERROR(INDEX('Account Map'!$E$6:$E$200,MATCH($A335,'Account Map'!$A$6:$A$200,0))&amp;"",""))</f>
        <v/>
      </c>
    </row>
    <row r="336" customFormat="false" ht="15" hidden="false" customHeight="false" outlineLevel="0" collapsed="false">
      <c r="D336" s="92"/>
      <c r="E336" s="92"/>
      <c r="F336" s="91" t="str">
        <f aca="false">IF($A336="","",N(D336)-N(E336))</f>
        <v/>
      </c>
      <c r="G336" s="8" t="str">
        <f aca="false">IF($A336="","",IFERROR(INDEX('Account Map'!$D$6:$D$200,MATCH($A336,'Account Map'!$A$6:$A$200,0)),"UNMAPPED"))</f>
        <v/>
      </c>
      <c r="H336" s="8" t="str">
        <f aca="false">IF($A336="","",IFERROR(INDEX('Account Map'!$C$6:$C$200,MATCH($A336,'Account Map'!$A$6:$A$200,0)),"UNMAPPED"))</f>
        <v/>
      </c>
      <c r="I336" s="8" t="str">
        <f aca="false">IF($A336="","",IFERROR(INDEX('Account Map'!$E$6:$E$200,MATCH($A336,'Account Map'!$A$6:$A$200,0))&amp;"",""))</f>
        <v/>
      </c>
    </row>
    <row r="337" customFormat="false" ht="15" hidden="false" customHeight="false" outlineLevel="0" collapsed="false">
      <c r="D337" s="92"/>
      <c r="E337" s="92"/>
      <c r="F337" s="91" t="str">
        <f aca="false">IF($A337="","",N(D337)-N(E337))</f>
        <v/>
      </c>
      <c r="G337" s="8" t="str">
        <f aca="false">IF($A337="","",IFERROR(INDEX('Account Map'!$D$6:$D$200,MATCH($A337,'Account Map'!$A$6:$A$200,0)),"UNMAPPED"))</f>
        <v/>
      </c>
      <c r="H337" s="8" t="str">
        <f aca="false">IF($A337="","",IFERROR(INDEX('Account Map'!$C$6:$C$200,MATCH($A337,'Account Map'!$A$6:$A$200,0)),"UNMAPPED"))</f>
        <v/>
      </c>
      <c r="I337" s="8" t="str">
        <f aca="false">IF($A337="","",IFERROR(INDEX('Account Map'!$E$6:$E$200,MATCH($A337,'Account Map'!$A$6:$A$200,0))&amp;"",""))</f>
        <v/>
      </c>
    </row>
    <row r="338" customFormat="false" ht="15" hidden="false" customHeight="false" outlineLevel="0" collapsed="false">
      <c r="D338" s="92"/>
      <c r="E338" s="92"/>
      <c r="F338" s="91" t="str">
        <f aca="false">IF($A338="","",N(D338)-N(E338))</f>
        <v/>
      </c>
      <c r="G338" s="8" t="str">
        <f aca="false">IF($A338="","",IFERROR(INDEX('Account Map'!$D$6:$D$200,MATCH($A338,'Account Map'!$A$6:$A$200,0)),"UNMAPPED"))</f>
        <v/>
      </c>
      <c r="H338" s="8" t="str">
        <f aca="false">IF($A338="","",IFERROR(INDEX('Account Map'!$C$6:$C$200,MATCH($A338,'Account Map'!$A$6:$A$200,0)),"UNMAPPED"))</f>
        <v/>
      </c>
      <c r="I338" s="8" t="str">
        <f aca="false">IF($A338="","",IFERROR(INDEX('Account Map'!$E$6:$E$200,MATCH($A338,'Account Map'!$A$6:$A$200,0))&amp;"",""))</f>
        <v/>
      </c>
    </row>
    <row r="339" customFormat="false" ht="15" hidden="false" customHeight="false" outlineLevel="0" collapsed="false">
      <c r="D339" s="92"/>
      <c r="E339" s="92"/>
      <c r="F339" s="91" t="str">
        <f aca="false">IF($A339="","",N(D339)-N(E339))</f>
        <v/>
      </c>
      <c r="G339" s="8" t="str">
        <f aca="false">IF($A339="","",IFERROR(INDEX('Account Map'!$D$6:$D$200,MATCH($A339,'Account Map'!$A$6:$A$200,0)),"UNMAPPED"))</f>
        <v/>
      </c>
      <c r="H339" s="8" t="str">
        <f aca="false">IF($A339="","",IFERROR(INDEX('Account Map'!$C$6:$C$200,MATCH($A339,'Account Map'!$A$6:$A$200,0)),"UNMAPPED"))</f>
        <v/>
      </c>
      <c r="I339" s="8" t="str">
        <f aca="false">IF($A339="","",IFERROR(INDEX('Account Map'!$E$6:$E$200,MATCH($A339,'Account Map'!$A$6:$A$200,0))&amp;"",""))</f>
        <v/>
      </c>
    </row>
    <row r="340" customFormat="false" ht="15" hidden="false" customHeight="false" outlineLevel="0" collapsed="false">
      <c r="D340" s="92"/>
      <c r="E340" s="92"/>
      <c r="F340" s="91" t="str">
        <f aca="false">IF($A340="","",N(D340)-N(E340))</f>
        <v/>
      </c>
      <c r="G340" s="8" t="str">
        <f aca="false">IF($A340="","",IFERROR(INDEX('Account Map'!$D$6:$D$200,MATCH($A340,'Account Map'!$A$6:$A$200,0)),"UNMAPPED"))</f>
        <v/>
      </c>
      <c r="H340" s="8" t="str">
        <f aca="false">IF($A340="","",IFERROR(INDEX('Account Map'!$C$6:$C$200,MATCH($A340,'Account Map'!$A$6:$A$200,0)),"UNMAPPED"))</f>
        <v/>
      </c>
      <c r="I340" s="8" t="str">
        <f aca="false">IF($A340="","",IFERROR(INDEX('Account Map'!$E$6:$E$200,MATCH($A340,'Account Map'!$A$6:$A$200,0))&amp;"",""))</f>
        <v/>
      </c>
    </row>
    <row r="341" customFormat="false" ht="15" hidden="false" customHeight="false" outlineLevel="0" collapsed="false">
      <c r="D341" s="92"/>
      <c r="E341" s="92"/>
      <c r="F341" s="91" t="str">
        <f aca="false">IF($A341="","",N(D341)-N(E341))</f>
        <v/>
      </c>
      <c r="G341" s="8" t="str">
        <f aca="false">IF($A341="","",IFERROR(INDEX('Account Map'!$D$6:$D$200,MATCH($A341,'Account Map'!$A$6:$A$200,0)),"UNMAPPED"))</f>
        <v/>
      </c>
      <c r="H341" s="8" t="str">
        <f aca="false">IF($A341="","",IFERROR(INDEX('Account Map'!$C$6:$C$200,MATCH($A341,'Account Map'!$A$6:$A$200,0)),"UNMAPPED"))</f>
        <v/>
      </c>
      <c r="I341" s="8" t="str">
        <f aca="false">IF($A341="","",IFERROR(INDEX('Account Map'!$E$6:$E$200,MATCH($A341,'Account Map'!$A$6:$A$200,0))&amp;"",""))</f>
        <v/>
      </c>
    </row>
    <row r="342" customFormat="false" ht="15" hidden="false" customHeight="false" outlineLevel="0" collapsed="false">
      <c r="D342" s="92"/>
      <c r="E342" s="92"/>
      <c r="F342" s="91" t="str">
        <f aca="false">IF($A342="","",N(D342)-N(E342))</f>
        <v/>
      </c>
      <c r="G342" s="8" t="str">
        <f aca="false">IF($A342="","",IFERROR(INDEX('Account Map'!$D$6:$D$200,MATCH($A342,'Account Map'!$A$6:$A$200,0)),"UNMAPPED"))</f>
        <v/>
      </c>
      <c r="H342" s="8" t="str">
        <f aca="false">IF($A342="","",IFERROR(INDEX('Account Map'!$C$6:$C$200,MATCH($A342,'Account Map'!$A$6:$A$200,0)),"UNMAPPED"))</f>
        <v/>
      </c>
      <c r="I342" s="8" t="str">
        <f aca="false">IF($A342="","",IFERROR(INDEX('Account Map'!$E$6:$E$200,MATCH($A342,'Account Map'!$A$6:$A$200,0))&amp;"",""))</f>
        <v/>
      </c>
    </row>
    <row r="343" customFormat="false" ht="15" hidden="false" customHeight="false" outlineLevel="0" collapsed="false">
      <c r="D343" s="92"/>
      <c r="E343" s="92"/>
      <c r="F343" s="91" t="str">
        <f aca="false">IF($A343="","",N(D343)-N(E343))</f>
        <v/>
      </c>
      <c r="G343" s="8" t="str">
        <f aca="false">IF($A343="","",IFERROR(INDEX('Account Map'!$D$6:$D$200,MATCH($A343,'Account Map'!$A$6:$A$200,0)),"UNMAPPED"))</f>
        <v/>
      </c>
      <c r="H343" s="8" t="str">
        <f aca="false">IF($A343="","",IFERROR(INDEX('Account Map'!$C$6:$C$200,MATCH($A343,'Account Map'!$A$6:$A$200,0)),"UNMAPPED"))</f>
        <v/>
      </c>
      <c r="I343" s="8" t="str">
        <f aca="false">IF($A343="","",IFERROR(INDEX('Account Map'!$E$6:$E$200,MATCH($A343,'Account Map'!$A$6:$A$200,0))&amp;"",""))</f>
        <v/>
      </c>
    </row>
    <row r="344" customFormat="false" ht="15" hidden="false" customHeight="false" outlineLevel="0" collapsed="false">
      <c r="D344" s="92"/>
      <c r="E344" s="92"/>
      <c r="F344" s="91" t="str">
        <f aca="false">IF($A344="","",N(D344)-N(E344))</f>
        <v/>
      </c>
      <c r="G344" s="8" t="str">
        <f aca="false">IF($A344="","",IFERROR(INDEX('Account Map'!$D$6:$D$200,MATCH($A344,'Account Map'!$A$6:$A$200,0)),"UNMAPPED"))</f>
        <v/>
      </c>
      <c r="H344" s="8" t="str">
        <f aca="false">IF($A344="","",IFERROR(INDEX('Account Map'!$C$6:$C$200,MATCH($A344,'Account Map'!$A$6:$A$200,0)),"UNMAPPED"))</f>
        <v/>
      </c>
      <c r="I344" s="8" t="str">
        <f aca="false">IF($A344="","",IFERROR(INDEX('Account Map'!$E$6:$E$200,MATCH($A344,'Account Map'!$A$6:$A$200,0))&amp;"",""))</f>
        <v/>
      </c>
    </row>
    <row r="345" customFormat="false" ht="15" hidden="false" customHeight="false" outlineLevel="0" collapsed="false">
      <c r="D345" s="92"/>
      <c r="E345" s="92"/>
      <c r="F345" s="91" t="str">
        <f aca="false">IF($A345="","",N(D345)-N(E345))</f>
        <v/>
      </c>
      <c r="G345" s="8" t="str">
        <f aca="false">IF($A345="","",IFERROR(INDEX('Account Map'!$D$6:$D$200,MATCH($A345,'Account Map'!$A$6:$A$200,0)),"UNMAPPED"))</f>
        <v/>
      </c>
      <c r="H345" s="8" t="str">
        <f aca="false">IF($A345="","",IFERROR(INDEX('Account Map'!$C$6:$C$200,MATCH($A345,'Account Map'!$A$6:$A$200,0)),"UNMAPPED"))</f>
        <v/>
      </c>
      <c r="I345" s="8" t="str">
        <f aca="false">IF($A345="","",IFERROR(INDEX('Account Map'!$E$6:$E$200,MATCH($A345,'Account Map'!$A$6:$A$200,0))&amp;"",""))</f>
        <v/>
      </c>
    </row>
    <row r="346" customFormat="false" ht="15" hidden="false" customHeight="false" outlineLevel="0" collapsed="false">
      <c r="D346" s="92"/>
      <c r="E346" s="92"/>
      <c r="F346" s="91" t="str">
        <f aca="false">IF($A346="","",N(D346)-N(E346))</f>
        <v/>
      </c>
      <c r="G346" s="8" t="str">
        <f aca="false">IF($A346="","",IFERROR(INDEX('Account Map'!$D$6:$D$200,MATCH($A346,'Account Map'!$A$6:$A$200,0)),"UNMAPPED"))</f>
        <v/>
      </c>
      <c r="H346" s="8" t="str">
        <f aca="false">IF($A346="","",IFERROR(INDEX('Account Map'!$C$6:$C$200,MATCH($A346,'Account Map'!$A$6:$A$200,0)),"UNMAPPED"))</f>
        <v/>
      </c>
      <c r="I346" s="8" t="str">
        <f aca="false">IF($A346="","",IFERROR(INDEX('Account Map'!$E$6:$E$200,MATCH($A346,'Account Map'!$A$6:$A$200,0))&amp;"",""))</f>
        <v/>
      </c>
    </row>
    <row r="347" customFormat="false" ht="15" hidden="false" customHeight="false" outlineLevel="0" collapsed="false">
      <c r="D347" s="92"/>
      <c r="E347" s="92"/>
      <c r="F347" s="91" t="str">
        <f aca="false">IF($A347="","",N(D347)-N(E347))</f>
        <v/>
      </c>
      <c r="G347" s="8" t="str">
        <f aca="false">IF($A347="","",IFERROR(INDEX('Account Map'!$D$6:$D$200,MATCH($A347,'Account Map'!$A$6:$A$200,0)),"UNMAPPED"))</f>
        <v/>
      </c>
      <c r="H347" s="8" t="str">
        <f aca="false">IF($A347="","",IFERROR(INDEX('Account Map'!$C$6:$C$200,MATCH($A347,'Account Map'!$A$6:$A$200,0)),"UNMAPPED"))</f>
        <v/>
      </c>
      <c r="I347" s="8" t="str">
        <f aca="false">IF($A347="","",IFERROR(INDEX('Account Map'!$E$6:$E$200,MATCH($A347,'Account Map'!$A$6:$A$200,0))&amp;"",""))</f>
        <v/>
      </c>
    </row>
    <row r="348" customFormat="false" ht="15" hidden="false" customHeight="false" outlineLevel="0" collapsed="false">
      <c r="D348" s="92"/>
      <c r="E348" s="92"/>
      <c r="F348" s="91" t="str">
        <f aca="false">IF($A348="","",N(D348)-N(E348))</f>
        <v/>
      </c>
      <c r="G348" s="8" t="str">
        <f aca="false">IF($A348="","",IFERROR(INDEX('Account Map'!$D$6:$D$200,MATCH($A348,'Account Map'!$A$6:$A$200,0)),"UNMAPPED"))</f>
        <v/>
      </c>
      <c r="H348" s="8" t="str">
        <f aca="false">IF($A348="","",IFERROR(INDEX('Account Map'!$C$6:$C$200,MATCH($A348,'Account Map'!$A$6:$A$200,0)),"UNMAPPED"))</f>
        <v/>
      </c>
      <c r="I348" s="8" t="str">
        <f aca="false">IF($A348="","",IFERROR(INDEX('Account Map'!$E$6:$E$200,MATCH($A348,'Account Map'!$A$6:$A$200,0))&amp;"",""))</f>
        <v/>
      </c>
    </row>
    <row r="349" customFormat="false" ht="15" hidden="false" customHeight="false" outlineLevel="0" collapsed="false">
      <c r="D349" s="92"/>
      <c r="E349" s="92"/>
      <c r="F349" s="91" t="str">
        <f aca="false">IF($A349="","",N(D349)-N(E349))</f>
        <v/>
      </c>
      <c r="G349" s="8" t="str">
        <f aca="false">IF($A349="","",IFERROR(INDEX('Account Map'!$D$6:$D$200,MATCH($A349,'Account Map'!$A$6:$A$200,0)),"UNMAPPED"))</f>
        <v/>
      </c>
      <c r="H349" s="8" t="str">
        <f aca="false">IF($A349="","",IFERROR(INDEX('Account Map'!$C$6:$C$200,MATCH($A349,'Account Map'!$A$6:$A$200,0)),"UNMAPPED"))</f>
        <v/>
      </c>
      <c r="I349" s="8" t="str">
        <f aca="false">IF($A349="","",IFERROR(INDEX('Account Map'!$E$6:$E$200,MATCH($A349,'Account Map'!$A$6:$A$200,0))&amp;"",""))</f>
        <v/>
      </c>
    </row>
    <row r="350" customFormat="false" ht="15" hidden="false" customHeight="false" outlineLevel="0" collapsed="false">
      <c r="D350" s="92"/>
      <c r="E350" s="92"/>
      <c r="F350" s="91" t="str">
        <f aca="false">IF($A350="","",N(D350)-N(E350))</f>
        <v/>
      </c>
      <c r="G350" s="8" t="str">
        <f aca="false">IF($A350="","",IFERROR(INDEX('Account Map'!$D$6:$D$200,MATCH($A350,'Account Map'!$A$6:$A$200,0)),"UNMAPPED"))</f>
        <v/>
      </c>
      <c r="H350" s="8" t="str">
        <f aca="false">IF($A350="","",IFERROR(INDEX('Account Map'!$C$6:$C$200,MATCH($A350,'Account Map'!$A$6:$A$200,0)),"UNMAPPED"))</f>
        <v/>
      </c>
      <c r="I350" s="8" t="str">
        <f aca="false">IF($A350="","",IFERROR(INDEX('Account Map'!$E$6:$E$200,MATCH($A350,'Account Map'!$A$6:$A$200,0))&amp;"",""))</f>
        <v/>
      </c>
    </row>
    <row r="351" customFormat="false" ht="15" hidden="false" customHeight="false" outlineLevel="0" collapsed="false">
      <c r="D351" s="92"/>
      <c r="E351" s="92"/>
      <c r="F351" s="91" t="str">
        <f aca="false">IF($A351="","",N(D351)-N(E351))</f>
        <v/>
      </c>
      <c r="G351" s="8" t="str">
        <f aca="false">IF($A351="","",IFERROR(INDEX('Account Map'!$D$6:$D$200,MATCH($A351,'Account Map'!$A$6:$A$200,0)),"UNMAPPED"))</f>
        <v/>
      </c>
      <c r="H351" s="8" t="str">
        <f aca="false">IF($A351="","",IFERROR(INDEX('Account Map'!$C$6:$C$200,MATCH($A351,'Account Map'!$A$6:$A$200,0)),"UNMAPPED"))</f>
        <v/>
      </c>
      <c r="I351" s="8" t="str">
        <f aca="false">IF($A351="","",IFERROR(INDEX('Account Map'!$E$6:$E$200,MATCH($A351,'Account Map'!$A$6:$A$200,0))&amp;"",""))</f>
        <v/>
      </c>
    </row>
    <row r="352" customFormat="false" ht="15" hidden="false" customHeight="false" outlineLevel="0" collapsed="false">
      <c r="D352" s="92"/>
      <c r="E352" s="92"/>
      <c r="F352" s="91" t="str">
        <f aca="false">IF($A352="","",N(D352)-N(E352))</f>
        <v/>
      </c>
      <c r="G352" s="8" t="str">
        <f aca="false">IF($A352="","",IFERROR(INDEX('Account Map'!$D$6:$D$200,MATCH($A352,'Account Map'!$A$6:$A$200,0)),"UNMAPPED"))</f>
        <v/>
      </c>
      <c r="H352" s="8" t="str">
        <f aca="false">IF($A352="","",IFERROR(INDEX('Account Map'!$C$6:$C$200,MATCH($A352,'Account Map'!$A$6:$A$200,0)),"UNMAPPED"))</f>
        <v/>
      </c>
      <c r="I352" s="8" t="str">
        <f aca="false">IF($A352="","",IFERROR(INDEX('Account Map'!$E$6:$E$200,MATCH($A352,'Account Map'!$A$6:$A$200,0))&amp;"",""))</f>
        <v/>
      </c>
    </row>
    <row r="353" customFormat="false" ht="15" hidden="false" customHeight="false" outlineLevel="0" collapsed="false">
      <c r="D353" s="92"/>
      <c r="E353" s="92"/>
      <c r="F353" s="91" t="str">
        <f aca="false">IF($A353="","",N(D353)-N(E353))</f>
        <v/>
      </c>
      <c r="G353" s="8" t="str">
        <f aca="false">IF($A353="","",IFERROR(INDEX('Account Map'!$D$6:$D$200,MATCH($A353,'Account Map'!$A$6:$A$200,0)),"UNMAPPED"))</f>
        <v/>
      </c>
      <c r="H353" s="8" t="str">
        <f aca="false">IF($A353="","",IFERROR(INDEX('Account Map'!$C$6:$C$200,MATCH($A353,'Account Map'!$A$6:$A$200,0)),"UNMAPPED"))</f>
        <v/>
      </c>
      <c r="I353" s="8" t="str">
        <f aca="false">IF($A353="","",IFERROR(INDEX('Account Map'!$E$6:$E$200,MATCH($A353,'Account Map'!$A$6:$A$200,0))&amp;"",""))</f>
        <v/>
      </c>
    </row>
    <row r="354" customFormat="false" ht="15" hidden="false" customHeight="false" outlineLevel="0" collapsed="false">
      <c r="D354" s="92"/>
      <c r="E354" s="92"/>
      <c r="F354" s="91" t="str">
        <f aca="false">IF($A354="","",N(D354)-N(E354))</f>
        <v/>
      </c>
      <c r="G354" s="8" t="str">
        <f aca="false">IF($A354="","",IFERROR(INDEX('Account Map'!$D$6:$D$200,MATCH($A354,'Account Map'!$A$6:$A$200,0)),"UNMAPPED"))</f>
        <v/>
      </c>
      <c r="H354" s="8" t="str">
        <f aca="false">IF($A354="","",IFERROR(INDEX('Account Map'!$C$6:$C$200,MATCH($A354,'Account Map'!$A$6:$A$200,0)),"UNMAPPED"))</f>
        <v/>
      </c>
      <c r="I354" s="8" t="str">
        <f aca="false">IF($A354="","",IFERROR(INDEX('Account Map'!$E$6:$E$200,MATCH($A354,'Account Map'!$A$6:$A$200,0))&amp;"",""))</f>
        <v/>
      </c>
    </row>
    <row r="355" customFormat="false" ht="15" hidden="false" customHeight="false" outlineLevel="0" collapsed="false">
      <c r="D355" s="92"/>
      <c r="E355" s="92"/>
      <c r="F355" s="91" t="str">
        <f aca="false">IF($A355="","",N(D355)-N(E355))</f>
        <v/>
      </c>
      <c r="G355" s="8" t="str">
        <f aca="false">IF($A355="","",IFERROR(INDEX('Account Map'!$D$6:$D$200,MATCH($A355,'Account Map'!$A$6:$A$200,0)),"UNMAPPED"))</f>
        <v/>
      </c>
      <c r="H355" s="8" t="str">
        <f aca="false">IF($A355="","",IFERROR(INDEX('Account Map'!$C$6:$C$200,MATCH($A355,'Account Map'!$A$6:$A$200,0)),"UNMAPPED"))</f>
        <v/>
      </c>
      <c r="I355" s="8" t="str">
        <f aca="false">IF($A355="","",IFERROR(INDEX('Account Map'!$E$6:$E$200,MATCH($A355,'Account Map'!$A$6:$A$200,0))&amp;"",""))</f>
        <v/>
      </c>
    </row>
    <row r="356" customFormat="false" ht="15" hidden="false" customHeight="false" outlineLevel="0" collapsed="false">
      <c r="D356" s="92"/>
      <c r="E356" s="92"/>
      <c r="F356" s="91" t="str">
        <f aca="false">IF($A356="","",N(D356)-N(E356))</f>
        <v/>
      </c>
      <c r="G356" s="8" t="str">
        <f aca="false">IF($A356="","",IFERROR(INDEX('Account Map'!$D$6:$D$200,MATCH($A356,'Account Map'!$A$6:$A$200,0)),"UNMAPPED"))</f>
        <v/>
      </c>
      <c r="H356" s="8" t="str">
        <f aca="false">IF($A356="","",IFERROR(INDEX('Account Map'!$C$6:$C$200,MATCH($A356,'Account Map'!$A$6:$A$200,0)),"UNMAPPED"))</f>
        <v/>
      </c>
      <c r="I356" s="8" t="str">
        <f aca="false">IF($A356="","",IFERROR(INDEX('Account Map'!$E$6:$E$200,MATCH($A356,'Account Map'!$A$6:$A$200,0))&amp;"",""))</f>
        <v/>
      </c>
    </row>
    <row r="357" customFormat="false" ht="15" hidden="false" customHeight="false" outlineLevel="0" collapsed="false">
      <c r="D357" s="92"/>
      <c r="E357" s="92"/>
      <c r="F357" s="91" t="str">
        <f aca="false">IF($A357="","",N(D357)-N(E357))</f>
        <v/>
      </c>
      <c r="G357" s="8" t="str">
        <f aca="false">IF($A357="","",IFERROR(INDEX('Account Map'!$D$6:$D$200,MATCH($A357,'Account Map'!$A$6:$A$200,0)),"UNMAPPED"))</f>
        <v/>
      </c>
      <c r="H357" s="8" t="str">
        <f aca="false">IF($A357="","",IFERROR(INDEX('Account Map'!$C$6:$C$200,MATCH($A357,'Account Map'!$A$6:$A$200,0)),"UNMAPPED"))</f>
        <v/>
      </c>
      <c r="I357" s="8" t="str">
        <f aca="false">IF($A357="","",IFERROR(INDEX('Account Map'!$E$6:$E$200,MATCH($A357,'Account Map'!$A$6:$A$200,0))&amp;"",""))</f>
        <v/>
      </c>
    </row>
    <row r="358" customFormat="false" ht="15" hidden="false" customHeight="false" outlineLevel="0" collapsed="false">
      <c r="D358" s="92"/>
      <c r="E358" s="92"/>
      <c r="F358" s="91" t="str">
        <f aca="false">IF($A358="","",N(D358)-N(E358))</f>
        <v/>
      </c>
      <c r="G358" s="8" t="str">
        <f aca="false">IF($A358="","",IFERROR(INDEX('Account Map'!$D$6:$D$200,MATCH($A358,'Account Map'!$A$6:$A$200,0)),"UNMAPPED"))</f>
        <v/>
      </c>
      <c r="H358" s="8" t="str">
        <f aca="false">IF($A358="","",IFERROR(INDEX('Account Map'!$C$6:$C$200,MATCH($A358,'Account Map'!$A$6:$A$200,0)),"UNMAPPED"))</f>
        <v/>
      </c>
      <c r="I358" s="8" t="str">
        <f aca="false">IF($A358="","",IFERROR(INDEX('Account Map'!$E$6:$E$200,MATCH($A358,'Account Map'!$A$6:$A$200,0))&amp;"",""))</f>
        <v/>
      </c>
    </row>
    <row r="359" customFormat="false" ht="15" hidden="false" customHeight="false" outlineLevel="0" collapsed="false">
      <c r="D359" s="92"/>
      <c r="E359" s="92"/>
      <c r="F359" s="91" t="str">
        <f aca="false">IF($A359="","",N(D359)-N(E359))</f>
        <v/>
      </c>
      <c r="G359" s="8" t="str">
        <f aca="false">IF($A359="","",IFERROR(INDEX('Account Map'!$D$6:$D$200,MATCH($A359,'Account Map'!$A$6:$A$200,0)),"UNMAPPED"))</f>
        <v/>
      </c>
      <c r="H359" s="8" t="str">
        <f aca="false">IF($A359="","",IFERROR(INDEX('Account Map'!$C$6:$C$200,MATCH($A359,'Account Map'!$A$6:$A$200,0)),"UNMAPPED"))</f>
        <v/>
      </c>
      <c r="I359" s="8" t="str">
        <f aca="false">IF($A359="","",IFERROR(INDEX('Account Map'!$E$6:$E$200,MATCH($A359,'Account Map'!$A$6:$A$200,0))&amp;"",""))</f>
        <v/>
      </c>
    </row>
    <row r="360" customFormat="false" ht="15" hidden="false" customHeight="false" outlineLevel="0" collapsed="false">
      <c r="D360" s="92"/>
      <c r="E360" s="92"/>
      <c r="F360" s="91" t="str">
        <f aca="false">IF($A360="","",N(D360)-N(E360))</f>
        <v/>
      </c>
      <c r="G360" s="8" t="str">
        <f aca="false">IF($A360="","",IFERROR(INDEX('Account Map'!$D$6:$D$200,MATCH($A360,'Account Map'!$A$6:$A$200,0)),"UNMAPPED"))</f>
        <v/>
      </c>
      <c r="H360" s="8" t="str">
        <f aca="false">IF($A360="","",IFERROR(INDEX('Account Map'!$C$6:$C$200,MATCH($A360,'Account Map'!$A$6:$A$200,0)),"UNMAPPED"))</f>
        <v/>
      </c>
      <c r="I360" s="8" t="str">
        <f aca="false">IF($A360="","",IFERROR(INDEX('Account Map'!$E$6:$E$200,MATCH($A360,'Account Map'!$A$6:$A$200,0))&amp;"",""))</f>
        <v/>
      </c>
    </row>
    <row r="361" customFormat="false" ht="15" hidden="false" customHeight="false" outlineLevel="0" collapsed="false">
      <c r="D361" s="92"/>
      <c r="E361" s="92"/>
      <c r="F361" s="91" t="str">
        <f aca="false">IF($A361="","",N(D361)-N(E361))</f>
        <v/>
      </c>
      <c r="G361" s="8" t="str">
        <f aca="false">IF($A361="","",IFERROR(INDEX('Account Map'!$D$6:$D$200,MATCH($A361,'Account Map'!$A$6:$A$200,0)),"UNMAPPED"))</f>
        <v/>
      </c>
      <c r="H361" s="8" t="str">
        <f aca="false">IF($A361="","",IFERROR(INDEX('Account Map'!$C$6:$C$200,MATCH($A361,'Account Map'!$A$6:$A$200,0)),"UNMAPPED"))</f>
        <v/>
      </c>
      <c r="I361" s="8" t="str">
        <f aca="false">IF($A361="","",IFERROR(INDEX('Account Map'!$E$6:$E$200,MATCH($A361,'Account Map'!$A$6:$A$200,0))&amp;"",""))</f>
        <v/>
      </c>
    </row>
    <row r="362" customFormat="false" ht="15" hidden="false" customHeight="false" outlineLevel="0" collapsed="false">
      <c r="D362" s="92"/>
      <c r="E362" s="92"/>
      <c r="F362" s="91" t="str">
        <f aca="false">IF($A362="","",N(D362)-N(E362))</f>
        <v/>
      </c>
      <c r="G362" s="8" t="str">
        <f aca="false">IF($A362="","",IFERROR(INDEX('Account Map'!$D$6:$D$200,MATCH($A362,'Account Map'!$A$6:$A$200,0)),"UNMAPPED"))</f>
        <v/>
      </c>
      <c r="H362" s="8" t="str">
        <f aca="false">IF($A362="","",IFERROR(INDEX('Account Map'!$C$6:$C$200,MATCH($A362,'Account Map'!$A$6:$A$200,0)),"UNMAPPED"))</f>
        <v/>
      </c>
      <c r="I362" s="8" t="str">
        <f aca="false">IF($A362="","",IFERROR(INDEX('Account Map'!$E$6:$E$200,MATCH($A362,'Account Map'!$A$6:$A$200,0))&amp;"",""))</f>
        <v/>
      </c>
    </row>
    <row r="363" customFormat="false" ht="15" hidden="false" customHeight="false" outlineLevel="0" collapsed="false">
      <c r="D363" s="92"/>
      <c r="E363" s="92"/>
      <c r="F363" s="91" t="str">
        <f aca="false">IF($A363="","",N(D363)-N(E363))</f>
        <v/>
      </c>
      <c r="G363" s="8" t="str">
        <f aca="false">IF($A363="","",IFERROR(INDEX('Account Map'!$D$6:$D$200,MATCH($A363,'Account Map'!$A$6:$A$200,0)),"UNMAPPED"))</f>
        <v/>
      </c>
      <c r="H363" s="8" t="str">
        <f aca="false">IF($A363="","",IFERROR(INDEX('Account Map'!$C$6:$C$200,MATCH($A363,'Account Map'!$A$6:$A$200,0)),"UNMAPPED"))</f>
        <v/>
      </c>
      <c r="I363" s="8" t="str">
        <f aca="false">IF($A363="","",IFERROR(INDEX('Account Map'!$E$6:$E$200,MATCH($A363,'Account Map'!$A$6:$A$200,0))&amp;"",""))</f>
        <v/>
      </c>
    </row>
    <row r="364" customFormat="false" ht="15" hidden="false" customHeight="false" outlineLevel="0" collapsed="false">
      <c r="D364" s="92"/>
      <c r="E364" s="92"/>
      <c r="F364" s="91" t="str">
        <f aca="false">IF($A364="","",N(D364)-N(E364))</f>
        <v/>
      </c>
      <c r="G364" s="8" t="str">
        <f aca="false">IF($A364="","",IFERROR(INDEX('Account Map'!$D$6:$D$200,MATCH($A364,'Account Map'!$A$6:$A$200,0)),"UNMAPPED"))</f>
        <v/>
      </c>
      <c r="H364" s="8" t="str">
        <f aca="false">IF($A364="","",IFERROR(INDEX('Account Map'!$C$6:$C$200,MATCH($A364,'Account Map'!$A$6:$A$200,0)),"UNMAPPED"))</f>
        <v/>
      </c>
      <c r="I364" s="8" t="str">
        <f aca="false">IF($A364="","",IFERROR(INDEX('Account Map'!$E$6:$E$200,MATCH($A364,'Account Map'!$A$6:$A$200,0))&amp;"",""))</f>
        <v/>
      </c>
    </row>
    <row r="365" customFormat="false" ht="15" hidden="false" customHeight="false" outlineLevel="0" collapsed="false">
      <c r="D365" s="92"/>
      <c r="E365" s="92"/>
      <c r="F365" s="91" t="str">
        <f aca="false">IF($A365="","",N(D365)-N(E365))</f>
        <v/>
      </c>
      <c r="G365" s="8" t="str">
        <f aca="false">IF($A365="","",IFERROR(INDEX('Account Map'!$D$6:$D$200,MATCH($A365,'Account Map'!$A$6:$A$200,0)),"UNMAPPED"))</f>
        <v/>
      </c>
      <c r="H365" s="8" t="str">
        <f aca="false">IF($A365="","",IFERROR(INDEX('Account Map'!$C$6:$C$200,MATCH($A365,'Account Map'!$A$6:$A$200,0)),"UNMAPPED"))</f>
        <v/>
      </c>
      <c r="I365" s="8" t="str">
        <f aca="false">IF($A365="","",IFERROR(INDEX('Account Map'!$E$6:$E$200,MATCH($A365,'Account Map'!$A$6:$A$200,0))&amp;"",""))</f>
        <v/>
      </c>
    </row>
    <row r="366" customFormat="false" ht="15" hidden="false" customHeight="false" outlineLevel="0" collapsed="false">
      <c r="D366" s="92"/>
      <c r="E366" s="92"/>
      <c r="F366" s="91" t="str">
        <f aca="false">IF($A366="","",N(D366)-N(E366))</f>
        <v/>
      </c>
      <c r="G366" s="8" t="str">
        <f aca="false">IF($A366="","",IFERROR(INDEX('Account Map'!$D$6:$D$200,MATCH($A366,'Account Map'!$A$6:$A$200,0)),"UNMAPPED"))</f>
        <v/>
      </c>
      <c r="H366" s="8" t="str">
        <f aca="false">IF($A366="","",IFERROR(INDEX('Account Map'!$C$6:$C$200,MATCH($A366,'Account Map'!$A$6:$A$200,0)),"UNMAPPED"))</f>
        <v/>
      </c>
      <c r="I366" s="8" t="str">
        <f aca="false">IF($A366="","",IFERROR(INDEX('Account Map'!$E$6:$E$200,MATCH($A366,'Account Map'!$A$6:$A$200,0))&amp;"",""))</f>
        <v/>
      </c>
    </row>
    <row r="367" customFormat="false" ht="15" hidden="false" customHeight="false" outlineLevel="0" collapsed="false">
      <c r="D367" s="92"/>
      <c r="E367" s="92"/>
      <c r="F367" s="91" t="str">
        <f aca="false">IF($A367="","",N(D367)-N(E367))</f>
        <v/>
      </c>
      <c r="G367" s="8" t="str">
        <f aca="false">IF($A367="","",IFERROR(INDEX('Account Map'!$D$6:$D$200,MATCH($A367,'Account Map'!$A$6:$A$200,0)),"UNMAPPED"))</f>
        <v/>
      </c>
      <c r="H367" s="8" t="str">
        <f aca="false">IF($A367="","",IFERROR(INDEX('Account Map'!$C$6:$C$200,MATCH($A367,'Account Map'!$A$6:$A$200,0)),"UNMAPPED"))</f>
        <v/>
      </c>
      <c r="I367" s="8" t="str">
        <f aca="false">IF($A367="","",IFERROR(INDEX('Account Map'!$E$6:$E$200,MATCH($A367,'Account Map'!$A$6:$A$200,0))&amp;"",""))</f>
        <v/>
      </c>
    </row>
    <row r="368" customFormat="false" ht="15" hidden="false" customHeight="false" outlineLevel="0" collapsed="false">
      <c r="D368" s="92"/>
      <c r="E368" s="92"/>
      <c r="F368" s="91" t="str">
        <f aca="false">IF($A368="","",N(D368)-N(E368))</f>
        <v/>
      </c>
      <c r="G368" s="8" t="str">
        <f aca="false">IF($A368="","",IFERROR(INDEX('Account Map'!$D$6:$D$200,MATCH($A368,'Account Map'!$A$6:$A$200,0)),"UNMAPPED"))</f>
        <v/>
      </c>
      <c r="H368" s="8" t="str">
        <f aca="false">IF($A368="","",IFERROR(INDEX('Account Map'!$C$6:$C$200,MATCH($A368,'Account Map'!$A$6:$A$200,0)),"UNMAPPED"))</f>
        <v/>
      </c>
      <c r="I368" s="8" t="str">
        <f aca="false">IF($A368="","",IFERROR(INDEX('Account Map'!$E$6:$E$200,MATCH($A368,'Account Map'!$A$6:$A$200,0))&amp;"",""))</f>
        <v/>
      </c>
    </row>
    <row r="369" customFormat="false" ht="15" hidden="false" customHeight="false" outlineLevel="0" collapsed="false">
      <c r="D369" s="92"/>
      <c r="E369" s="92"/>
      <c r="F369" s="91" t="str">
        <f aca="false">IF($A369="","",N(D369)-N(E369))</f>
        <v/>
      </c>
      <c r="G369" s="8" t="str">
        <f aca="false">IF($A369="","",IFERROR(INDEX('Account Map'!$D$6:$D$200,MATCH($A369,'Account Map'!$A$6:$A$200,0)),"UNMAPPED"))</f>
        <v/>
      </c>
      <c r="H369" s="8" t="str">
        <f aca="false">IF($A369="","",IFERROR(INDEX('Account Map'!$C$6:$C$200,MATCH($A369,'Account Map'!$A$6:$A$200,0)),"UNMAPPED"))</f>
        <v/>
      </c>
      <c r="I369" s="8" t="str">
        <f aca="false">IF($A369="","",IFERROR(INDEX('Account Map'!$E$6:$E$200,MATCH($A369,'Account Map'!$A$6:$A$200,0))&amp;"",""))</f>
        <v/>
      </c>
    </row>
    <row r="370" customFormat="false" ht="15" hidden="false" customHeight="false" outlineLevel="0" collapsed="false">
      <c r="D370" s="92"/>
      <c r="E370" s="92"/>
      <c r="F370" s="91" t="str">
        <f aca="false">IF($A370="","",N(D370)-N(E370))</f>
        <v/>
      </c>
      <c r="G370" s="8" t="str">
        <f aca="false">IF($A370="","",IFERROR(INDEX('Account Map'!$D$6:$D$200,MATCH($A370,'Account Map'!$A$6:$A$200,0)),"UNMAPPED"))</f>
        <v/>
      </c>
      <c r="H370" s="8" t="str">
        <f aca="false">IF($A370="","",IFERROR(INDEX('Account Map'!$C$6:$C$200,MATCH($A370,'Account Map'!$A$6:$A$200,0)),"UNMAPPED"))</f>
        <v/>
      </c>
      <c r="I370" s="8" t="str">
        <f aca="false">IF($A370="","",IFERROR(INDEX('Account Map'!$E$6:$E$200,MATCH($A370,'Account Map'!$A$6:$A$200,0))&amp;"",""))</f>
        <v/>
      </c>
    </row>
    <row r="371" customFormat="false" ht="15" hidden="false" customHeight="false" outlineLevel="0" collapsed="false">
      <c r="D371" s="92"/>
      <c r="E371" s="92"/>
      <c r="F371" s="91" t="str">
        <f aca="false">IF($A371="","",N(D371)-N(E371))</f>
        <v/>
      </c>
      <c r="G371" s="8" t="str">
        <f aca="false">IF($A371="","",IFERROR(INDEX('Account Map'!$D$6:$D$200,MATCH($A371,'Account Map'!$A$6:$A$200,0)),"UNMAPPED"))</f>
        <v/>
      </c>
      <c r="H371" s="8" t="str">
        <f aca="false">IF($A371="","",IFERROR(INDEX('Account Map'!$C$6:$C$200,MATCH($A371,'Account Map'!$A$6:$A$200,0)),"UNMAPPED"))</f>
        <v/>
      </c>
      <c r="I371" s="8" t="str">
        <f aca="false">IF($A371="","",IFERROR(INDEX('Account Map'!$E$6:$E$200,MATCH($A371,'Account Map'!$A$6:$A$200,0))&amp;"",""))</f>
        <v/>
      </c>
    </row>
    <row r="372" customFormat="false" ht="15" hidden="false" customHeight="false" outlineLevel="0" collapsed="false">
      <c r="D372" s="92"/>
      <c r="E372" s="92"/>
      <c r="F372" s="91" t="str">
        <f aca="false">IF($A372="","",N(D372)-N(E372))</f>
        <v/>
      </c>
      <c r="G372" s="8" t="str">
        <f aca="false">IF($A372="","",IFERROR(INDEX('Account Map'!$D$6:$D$200,MATCH($A372,'Account Map'!$A$6:$A$200,0)),"UNMAPPED"))</f>
        <v/>
      </c>
      <c r="H372" s="8" t="str">
        <f aca="false">IF($A372="","",IFERROR(INDEX('Account Map'!$C$6:$C$200,MATCH($A372,'Account Map'!$A$6:$A$200,0)),"UNMAPPED"))</f>
        <v/>
      </c>
      <c r="I372" s="8" t="str">
        <f aca="false">IF($A372="","",IFERROR(INDEX('Account Map'!$E$6:$E$200,MATCH($A372,'Account Map'!$A$6:$A$200,0))&amp;"",""))</f>
        <v/>
      </c>
    </row>
    <row r="373" customFormat="false" ht="15" hidden="false" customHeight="false" outlineLevel="0" collapsed="false">
      <c r="D373" s="92"/>
      <c r="E373" s="92"/>
      <c r="F373" s="91" t="str">
        <f aca="false">IF($A373="","",N(D373)-N(E373))</f>
        <v/>
      </c>
      <c r="G373" s="8" t="str">
        <f aca="false">IF($A373="","",IFERROR(INDEX('Account Map'!$D$6:$D$200,MATCH($A373,'Account Map'!$A$6:$A$200,0)),"UNMAPPED"))</f>
        <v/>
      </c>
      <c r="H373" s="8" t="str">
        <f aca="false">IF($A373="","",IFERROR(INDEX('Account Map'!$C$6:$C$200,MATCH($A373,'Account Map'!$A$6:$A$200,0)),"UNMAPPED"))</f>
        <v/>
      </c>
      <c r="I373" s="8" t="str">
        <f aca="false">IF($A373="","",IFERROR(INDEX('Account Map'!$E$6:$E$200,MATCH($A373,'Account Map'!$A$6:$A$200,0))&amp;"",""))</f>
        <v/>
      </c>
    </row>
    <row r="374" customFormat="false" ht="15" hidden="false" customHeight="false" outlineLevel="0" collapsed="false">
      <c r="D374" s="92"/>
      <c r="E374" s="92"/>
      <c r="F374" s="91" t="str">
        <f aca="false">IF($A374="","",N(D374)-N(E374))</f>
        <v/>
      </c>
      <c r="G374" s="8" t="str">
        <f aca="false">IF($A374="","",IFERROR(INDEX('Account Map'!$D$6:$D$200,MATCH($A374,'Account Map'!$A$6:$A$200,0)),"UNMAPPED"))</f>
        <v/>
      </c>
      <c r="H374" s="8" t="str">
        <f aca="false">IF($A374="","",IFERROR(INDEX('Account Map'!$C$6:$C$200,MATCH($A374,'Account Map'!$A$6:$A$200,0)),"UNMAPPED"))</f>
        <v/>
      </c>
      <c r="I374" s="8" t="str">
        <f aca="false">IF($A374="","",IFERROR(INDEX('Account Map'!$E$6:$E$200,MATCH($A374,'Account Map'!$A$6:$A$200,0))&amp;"",""))</f>
        <v/>
      </c>
    </row>
    <row r="375" customFormat="false" ht="15" hidden="false" customHeight="false" outlineLevel="0" collapsed="false">
      <c r="D375" s="92"/>
      <c r="E375" s="92"/>
      <c r="F375" s="91" t="str">
        <f aca="false">IF($A375="","",N(D375)-N(E375))</f>
        <v/>
      </c>
      <c r="G375" s="8" t="str">
        <f aca="false">IF($A375="","",IFERROR(INDEX('Account Map'!$D$6:$D$200,MATCH($A375,'Account Map'!$A$6:$A$200,0)),"UNMAPPED"))</f>
        <v/>
      </c>
      <c r="H375" s="8" t="str">
        <f aca="false">IF($A375="","",IFERROR(INDEX('Account Map'!$C$6:$C$200,MATCH($A375,'Account Map'!$A$6:$A$200,0)),"UNMAPPED"))</f>
        <v/>
      </c>
      <c r="I375" s="8" t="str">
        <f aca="false">IF($A375="","",IFERROR(INDEX('Account Map'!$E$6:$E$200,MATCH($A375,'Account Map'!$A$6:$A$200,0))&amp;"",""))</f>
        <v/>
      </c>
    </row>
    <row r="376" customFormat="false" ht="15" hidden="false" customHeight="false" outlineLevel="0" collapsed="false">
      <c r="D376" s="92"/>
      <c r="E376" s="92"/>
      <c r="F376" s="91" t="str">
        <f aca="false">IF($A376="","",N(D376)-N(E376))</f>
        <v/>
      </c>
      <c r="G376" s="8" t="str">
        <f aca="false">IF($A376="","",IFERROR(INDEX('Account Map'!$D$6:$D$200,MATCH($A376,'Account Map'!$A$6:$A$200,0)),"UNMAPPED"))</f>
        <v/>
      </c>
      <c r="H376" s="8" t="str">
        <f aca="false">IF($A376="","",IFERROR(INDEX('Account Map'!$C$6:$C$200,MATCH($A376,'Account Map'!$A$6:$A$200,0)),"UNMAPPED"))</f>
        <v/>
      </c>
      <c r="I376" s="8" t="str">
        <f aca="false">IF($A376="","",IFERROR(INDEX('Account Map'!$E$6:$E$200,MATCH($A376,'Account Map'!$A$6:$A$200,0))&amp;"",""))</f>
        <v/>
      </c>
    </row>
    <row r="377" customFormat="false" ht="15" hidden="false" customHeight="false" outlineLevel="0" collapsed="false">
      <c r="D377" s="92"/>
      <c r="E377" s="92"/>
      <c r="F377" s="91" t="str">
        <f aca="false">IF($A377="","",N(D377)-N(E377))</f>
        <v/>
      </c>
      <c r="G377" s="8" t="str">
        <f aca="false">IF($A377="","",IFERROR(INDEX('Account Map'!$D$6:$D$200,MATCH($A377,'Account Map'!$A$6:$A$200,0)),"UNMAPPED"))</f>
        <v/>
      </c>
      <c r="H377" s="8" t="str">
        <f aca="false">IF($A377="","",IFERROR(INDEX('Account Map'!$C$6:$C$200,MATCH($A377,'Account Map'!$A$6:$A$200,0)),"UNMAPPED"))</f>
        <v/>
      </c>
      <c r="I377" s="8" t="str">
        <f aca="false">IF($A377="","",IFERROR(INDEX('Account Map'!$E$6:$E$200,MATCH($A377,'Account Map'!$A$6:$A$200,0))&amp;"",""))</f>
        <v/>
      </c>
    </row>
    <row r="378" customFormat="false" ht="15" hidden="false" customHeight="false" outlineLevel="0" collapsed="false">
      <c r="D378" s="92"/>
      <c r="E378" s="92"/>
      <c r="F378" s="91" t="str">
        <f aca="false">IF($A378="","",N(D378)-N(E378))</f>
        <v/>
      </c>
      <c r="G378" s="8" t="str">
        <f aca="false">IF($A378="","",IFERROR(INDEX('Account Map'!$D$6:$D$200,MATCH($A378,'Account Map'!$A$6:$A$200,0)),"UNMAPPED"))</f>
        <v/>
      </c>
      <c r="H378" s="8" t="str">
        <f aca="false">IF($A378="","",IFERROR(INDEX('Account Map'!$C$6:$C$200,MATCH($A378,'Account Map'!$A$6:$A$200,0)),"UNMAPPED"))</f>
        <v/>
      </c>
      <c r="I378" s="8" t="str">
        <f aca="false">IF($A378="","",IFERROR(INDEX('Account Map'!$E$6:$E$200,MATCH($A378,'Account Map'!$A$6:$A$200,0))&amp;"",""))</f>
        <v/>
      </c>
    </row>
    <row r="379" customFormat="false" ht="15" hidden="false" customHeight="false" outlineLevel="0" collapsed="false">
      <c r="D379" s="92"/>
      <c r="E379" s="92"/>
      <c r="F379" s="91" t="str">
        <f aca="false">IF($A379="","",N(D379)-N(E379))</f>
        <v/>
      </c>
      <c r="G379" s="8" t="str">
        <f aca="false">IF($A379="","",IFERROR(INDEX('Account Map'!$D$6:$D$200,MATCH($A379,'Account Map'!$A$6:$A$200,0)),"UNMAPPED"))</f>
        <v/>
      </c>
      <c r="H379" s="8" t="str">
        <f aca="false">IF($A379="","",IFERROR(INDEX('Account Map'!$C$6:$C$200,MATCH($A379,'Account Map'!$A$6:$A$200,0)),"UNMAPPED"))</f>
        <v/>
      </c>
      <c r="I379" s="8" t="str">
        <f aca="false">IF($A379="","",IFERROR(INDEX('Account Map'!$E$6:$E$200,MATCH($A379,'Account Map'!$A$6:$A$200,0))&amp;"",""))</f>
        <v/>
      </c>
    </row>
    <row r="380" customFormat="false" ht="15" hidden="false" customHeight="false" outlineLevel="0" collapsed="false">
      <c r="D380" s="92"/>
      <c r="E380" s="92"/>
      <c r="F380" s="91" t="str">
        <f aca="false">IF($A380="","",N(D380)-N(E380))</f>
        <v/>
      </c>
      <c r="G380" s="8" t="str">
        <f aca="false">IF($A380="","",IFERROR(INDEX('Account Map'!$D$6:$D$200,MATCH($A380,'Account Map'!$A$6:$A$200,0)),"UNMAPPED"))</f>
        <v/>
      </c>
      <c r="H380" s="8" t="str">
        <f aca="false">IF($A380="","",IFERROR(INDEX('Account Map'!$C$6:$C$200,MATCH($A380,'Account Map'!$A$6:$A$200,0)),"UNMAPPED"))</f>
        <v/>
      </c>
      <c r="I380" s="8" t="str">
        <f aca="false">IF($A380="","",IFERROR(INDEX('Account Map'!$E$6:$E$200,MATCH($A380,'Account Map'!$A$6:$A$200,0))&amp;"",""))</f>
        <v/>
      </c>
    </row>
    <row r="381" customFormat="false" ht="15" hidden="false" customHeight="false" outlineLevel="0" collapsed="false">
      <c r="D381" s="92"/>
      <c r="E381" s="92"/>
      <c r="F381" s="91" t="str">
        <f aca="false">IF($A381="","",N(D381)-N(E381))</f>
        <v/>
      </c>
      <c r="G381" s="8" t="str">
        <f aca="false">IF($A381="","",IFERROR(INDEX('Account Map'!$D$6:$D$200,MATCH($A381,'Account Map'!$A$6:$A$200,0)),"UNMAPPED"))</f>
        <v/>
      </c>
      <c r="H381" s="8" t="str">
        <f aca="false">IF($A381="","",IFERROR(INDEX('Account Map'!$C$6:$C$200,MATCH($A381,'Account Map'!$A$6:$A$200,0)),"UNMAPPED"))</f>
        <v/>
      </c>
      <c r="I381" s="8" t="str">
        <f aca="false">IF($A381="","",IFERROR(INDEX('Account Map'!$E$6:$E$200,MATCH($A381,'Account Map'!$A$6:$A$200,0))&amp;"",""))</f>
        <v/>
      </c>
    </row>
    <row r="382" customFormat="false" ht="15" hidden="false" customHeight="false" outlineLevel="0" collapsed="false">
      <c r="D382" s="92"/>
      <c r="E382" s="92"/>
      <c r="F382" s="91" t="str">
        <f aca="false">IF($A382="","",N(D382)-N(E382))</f>
        <v/>
      </c>
      <c r="G382" s="8" t="str">
        <f aca="false">IF($A382="","",IFERROR(INDEX('Account Map'!$D$6:$D$200,MATCH($A382,'Account Map'!$A$6:$A$200,0)),"UNMAPPED"))</f>
        <v/>
      </c>
      <c r="H382" s="8" t="str">
        <f aca="false">IF($A382="","",IFERROR(INDEX('Account Map'!$C$6:$C$200,MATCH($A382,'Account Map'!$A$6:$A$200,0)),"UNMAPPED"))</f>
        <v/>
      </c>
      <c r="I382" s="8" t="str">
        <f aca="false">IF($A382="","",IFERROR(INDEX('Account Map'!$E$6:$E$200,MATCH($A382,'Account Map'!$A$6:$A$200,0))&amp;"",""))</f>
        <v/>
      </c>
    </row>
    <row r="383" customFormat="false" ht="15" hidden="false" customHeight="false" outlineLevel="0" collapsed="false">
      <c r="D383" s="92"/>
      <c r="E383" s="92"/>
      <c r="F383" s="91" t="str">
        <f aca="false">IF($A383="","",N(D383)-N(E383))</f>
        <v/>
      </c>
      <c r="G383" s="8" t="str">
        <f aca="false">IF($A383="","",IFERROR(INDEX('Account Map'!$D$6:$D$200,MATCH($A383,'Account Map'!$A$6:$A$200,0)),"UNMAPPED"))</f>
        <v/>
      </c>
      <c r="H383" s="8" t="str">
        <f aca="false">IF($A383="","",IFERROR(INDEX('Account Map'!$C$6:$C$200,MATCH($A383,'Account Map'!$A$6:$A$200,0)),"UNMAPPED"))</f>
        <v/>
      </c>
      <c r="I383" s="8" t="str">
        <f aca="false">IF($A383="","",IFERROR(INDEX('Account Map'!$E$6:$E$200,MATCH($A383,'Account Map'!$A$6:$A$200,0))&amp;"",""))</f>
        <v/>
      </c>
    </row>
    <row r="384" customFormat="false" ht="15" hidden="false" customHeight="false" outlineLevel="0" collapsed="false">
      <c r="D384" s="92"/>
      <c r="E384" s="92"/>
      <c r="F384" s="91" t="str">
        <f aca="false">IF($A384="","",N(D384)-N(E384))</f>
        <v/>
      </c>
      <c r="G384" s="8" t="str">
        <f aca="false">IF($A384="","",IFERROR(INDEX('Account Map'!$D$6:$D$200,MATCH($A384,'Account Map'!$A$6:$A$200,0)),"UNMAPPED"))</f>
        <v/>
      </c>
      <c r="H384" s="8" t="str">
        <f aca="false">IF($A384="","",IFERROR(INDEX('Account Map'!$C$6:$C$200,MATCH($A384,'Account Map'!$A$6:$A$200,0)),"UNMAPPED"))</f>
        <v/>
      </c>
      <c r="I384" s="8" t="str">
        <f aca="false">IF($A384="","",IFERROR(INDEX('Account Map'!$E$6:$E$200,MATCH($A384,'Account Map'!$A$6:$A$200,0))&amp;"",""))</f>
        <v/>
      </c>
    </row>
    <row r="385" customFormat="false" ht="15" hidden="false" customHeight="false" outlineLevel="0" collapsed="false">
      <c r="D385" s="92"/>
      <c r="E385" s="92"/>
      <c r="F385" s="91" t="str">
        <f aca="false">IF($A385="","",N(D385)-N(E385))</f>
        <v/>
      </c>
      <c r="G385" s="8" t="str">
        <f aca="false">IF($A385="","",IFERROR(INDEX('Account Map'!$D$6:$D$200,MATCH($A385,'Account Map'!$A$6:$A$200,0)),"UNMAPPED"))</f>
        <v/>
      </c>
      <c r="H385" s="8" t="str">
        <f aca="false">IF($A385="","",IFERROR(INDEX('Account Map'!$C$6:$C$200,MATCH($A385,'Account Map'!$A$6:$A$200,0)),"UNMAPPED"))</f>
        <v/>
      </c>
      <c r="I385" s="8" t="str">
        <f aca="false">IF($A385="","",IFERROR(INDEX('Account Map'!$E$6:$E$200,MATCH($A385,'Account Map'!$A$6:$A$200,0))&amp;"",""))</f>
        <v/>
      </c>
    </row>
    <row r="386" customFormat="false" ht="15" hidden="false" customHeight="false" outlineLevel="0" collapsed="false">
      <c r="D386" s="92"/>
      <c r="E386" s="92"/>
      <c r="F386" s="91" t="str">
        <f aca="false">IF($A386="","",N(D386)-N(E386))</f>
        <v/>
      </c>
      <c r="G386" s="8" t="str">
        <f aca="false">IF($A386="","",IFERROR(INDEX('Account Map'!$D$6:$D$200,MATCH($A386,'Account Map'!$A$6:$A$200,0)),"UNMAPPED"))</f>
        <v/>
      </c>
      <c r="H386" s="8" t="str">
        <f aca="false">IF($A386="","",IFERROR(INDEX('Account Map'!$C$6:$C$200,MATCH($A386,'Account Map'!$A$6:$A$200,0)),"UNMAPPED"))</f>
        <v/>
      </c>
      <c r="I386" s="8" t="str">
        <f aca="false">IF($A386="","",IFERROR(INDEX('Account Map'!$E$6:$E$200,MATCH($A386,'Account Map'!$A$6:$A$200,0))&amp;"",""))</f>
        <v/>
      </c>
    </row>
    <row r="387" customFormat="false" ht="15" hidden="false" customHeight="false" outlineLevel="0" collapsed="false">
      <c r="D387" s="92"/>
      <c r="E387" s="92"/>
      <c r="F387" s="91" t="str">
        <f aca="false">IF($A387="","",N(D387)-N(E387))</f>
        <v/>
      </c>
      <c r="G387" s="8" t="str">
        <f aca="false">IF($A387="","",IFERROR(INDEX('Account Map'!$D$6:$D$200,MATCH($A387,'Account Map'!$A$6:$A$200,0)),"UNMAPPED"))</f>
        <v/>
      </c>
      <c r="H387" s="8" t="str">
        <f aca="false">IF($A387="","",IFERROR(INDEX('Account Map'!$C$6:$C$200,MATCH($A387,'Account Map'!$A$6:$A$200,0)),"UNMAPPED"))</f>
        <v/>
      </c>
      <c r="I387" s="8" t="str">
        <f aca="false">IF($A387="","",IFERROR(INDEX('Account Map'!$E$6:$E$200,MATCH($A387,'Account Map'!$A$6:$A$200,0))&amp;"",""))</f>
        <v/>
      </c>
    </row>
    <row r="388" customFormat="false" ht="15" hidden="false" customHeight="false" outlineLevel="0" collapsed="false">
      <c r="D388" s="92"/>
      <c r="E388" s="92"/>
      <c r="F388" s="91" t="str">
        <f aca="false">IF($A388="","",N(D388)-N(E388))</f>
        <v/>
      </c>
      <c r="G388" s="8" t="str">
        <f aca="false">IF($A388="","",IFERROR(INDEX('Account Map'!$D$6:$D$200,MATCH($A388,'Account Map'!$A$6:$A$200,0)),"UNMAPPED"))</f>
        <v/>
      </c>
      <c r="H388" s="8" t="str">
        <f aca="false">IF($A388="","",IFERROR(INDEX('Account Map'!$C$6:$C$200,MATCH($A388,'Account Map'!$A$6:$A$200,0)),"UNMAPPED"))</f>
        <v/>
      </c>
      <c r="I388" s="8" t="str">
        <f aca="false">IF($A388="","",IFERROR(INDEX('Account Map'!$E$6:$E$200,MATCH($A388,'Account Map'!$A$6:$A$200,0))&amp;"",""))</f>
        <v/>
      </c>
    </row>
    <row r="389" customFormat="false" ht="15" hidden="false" customHeight="false" outlineLevel="0" collapsed="false">
      <c r="D389" s="92"/>
      <c r="E389" s="92"/>
      <c r="F389" s="91" t="str">
        <f aca="false">IF($A389="","",N(D389)-N(E389))</f>
        <v/>
      </c>
      <c r="G389" s="8" t="str">
        <f aca="false">IF($A389="","",IFERROR(INDEX('Account Map'!$D$6:$D$200,MATCH($A389,'Account Map'!$A$6:$A$200,0)),"UNMAPPED"))</f>
        <v/>
      </c>
      <c r="H389" s="8" t="str">
        <f aca="false">IF($A389="","",IFERROR(INDEX('Account Map'!$C$6:$C$200,MATCH($A389,'Account Map'!$A$6:$A$200,0)),"UNMAPPED"))</f>
        <v/>
      </c>
      <c r="I389" s="8" t="str">
        <f aca="false">IF($A389="","",IFERROR(INDEX('Account Map'!$E$6:$E$200,MATCH($A389,'Account Map'!$A$6:$A$200,0))&amp;"",""))</f>
        <v/>
      </c>
    </row>
    <row r="390" customFormat="false" ht="15" hidden="false" customHeight="false" outlineLevel="0" collapsed="false">
      <c r="D390" s="92"/>
      <c r="E390" s="92"/>
      <c r="F390" s="91" t="str">
        <f aca="false">IF($A390="","",N(D390)-N(E390))</f>
        <v/>
      </c>
      <c r="G390" s="8" t="str">
        <f aca="false">IF($A390="","",IFERROR(INDEX('Account Map'!$D$6:$D$200,MATCH($A390,'Account Map'!$A$6:$A$200,0)),"UNMAPPED"))</f>
        <v/>
      </c>
      <c r="H390" s="8" t="str">
        <f aca="false">IF($A390="","",IFERROR(INDEX('Account Map'!$C$6:$C$200,MATCH($A390,'Account Map'!$A$6:$A$200,0)),"UNMAPPED"))</f>
        <v/>
      </c>
      <c r="I390" s="8" t="str">
        <f aca="false">IF($A390="","",IFERROR(INDEX('Account Map'!$E$6:$E$200,MATCH($A390,'Account Map'!$A$6:$A$200,0))&amp;"",""))</f>
        <v/>
      </c>
    </row>
    <row r="391" customFormat="false" ht="15" hidden="false" customHeight="false" outlineLevel="0" collapsed="false">
      <c r="D391" s="92"/>
      <c r="E391" s="92"/>
      <c r="F391" s="91" t="str">
        <f aca="false">IF($A391="","",N(D391)-N(E391))</f>
        <v/>
      </c>
      <c r="G391" s="8" t="str">
        <f aca="false">IF($A391="","",IFERROR(INDEX('Account Map'!$D$6:$D$200,MATCH($A391,'Account Map'!$A$6:$A$200,0)),"UNMAPPED"))</f>
        <v/>
      </c>
      <c r="H391" s="8" t="str">
        <f aca="false">IF($A391="","",IFERROR(INDEX('Account Map'!$C$6:$C$200,MATCH($A391,'Account Map'!$A$6:$A$200,0)),"UNMAPPED"))</f>
        <v/>
      </c>
      <c r="I391" s="8" t="str">
        <f aca="false">IF($A391="","",IFERROR(INDEX('Account Map'!$E$6:$E$200,MATCH($A391,'Account Map'!$A$6:$A$200,0))&amp;"",""))</f>
        <v/>
      </c>
    </row>
    <row r="392" customFormat="false" ht="15" hidden="false" customHeight="false" outlineLevel="0" collapsed="false">
      <c r="D392" s="92"/>
      <c r="E392" s="92"/>
      <c r="F392" s="91" t="str">
        <f aca="false">IF($A392="","",N(D392)-N(E392))</f>
        <v/>
      </c>
      <c r="G392" s="8" t="str">
        <f aca="false">IF($A392="","",IFERROR(INDEX('Account Map'!$D$6:$D$200,MATCH($A392,'Account Map'!$A$6:$A$200,0)),"UNMAPPED"))</f>
        <v/>
      </c>
      <c r="H392" s="8" t="str">
        <f aca="false">IF($A392="","",IFERROR(INDEX('Account Map'!$C$6:$C$200,MATCH($A392,'Account Map'!$A$6:$A$200,0)),"UNMAPPED"))</f>
        <v/>
      </c>
      <c r="I392" s="8" t="str">
        <f aca="false">IF($A392="","",IFERROR(INDEX('Account Map'!$E$6:$E$200,MATCH($A392,'Account Map'!$A$6:$A$200,0))&amp;"",""))</f>
        <v/>
      </c>
    </row>
    <row r="393" customFormat="false" ht="15" hidden="false" customHeight="false" outlineLevel="0" collapsed="false">
      <c r="D393" s="92"/>
      <c r="E393" s="92"/>
      <c r="F393" s="91" t="str">
        <f aca="false">IF($A393="","",N(D393)-N(E393))</f>
        <v/>
      </c>
      <c r="G393" s="8" t="str">
        <f aca="false">IF($A393="","",IFERROR(INDEX('Account Map'!$D$6:$D$200,MATCH($A393,'Account Map'!$A$6:$A$200,0)),"UNMAPPED"))</f>
        <v/>
      </c>
      <c r="H393" s="8" t="str">
        <f aca="false">IF($A393="","",IFERROR(INDEX('Account Map'!$C$6:$C$200,MATCH($A393,'Account Map'!$A$6:$A$200,0)),"UNMAPPED"))</f>
        <v/>
      </c>
      <c r="I393" s="8" t="str">
        <f aca="false">IF($A393="","",IFERROR(INDEX('Account Map'!$E$6:$E$200,MATCH($A393,'Account Map'!$A$6:$A$200,0))&amp;"",""))</f>
        <v/>
      </c>
    </row>
    <row r="394" customFormat="false" ht="15" hidden="false" customHeight="false" outlineLevel="0" collapsed="false">
      <c r="D394" s="92"/>
      <c r="E394" s="92"/>
      <c r="F394" s="91" t="str">
        <f aca="false">IF($A394="","",N(D394)-N(E394))</f>
        <v/>
      </c>
      <c r="G394" s="8" t="str">
        <f aca="false">IF($A394="","",IFERROR(INDEX('Account Map'!$D$6:$D$200,MATCH($A394,'Account Map'!$A$6:$A$200,0)),"UNMAPPED"))</f>
        <v/>
      </c>
      <c r="H394" s="8" t="str">
        <f aca="false">IF($A394="","",IFERROR(INDEX('Account Map'!$C$6:$C$200,MATCH($A394,'Account Map'!$A$6:$A$200,0)),"UNMAPPED"))</f>
        <v/>
      </c>
      <c r="I394" s="8" t="str">
        <f aca="false">IF($A394="","",IFERROR(INDEX('Account Map'!$E$6:$E$200,MATCH($A394,'Account Map'!$A$6:$A$200,0))&amp;"",""))</f>
        <v/>
      </c>
    </row>
    <row r="395" customFormat="false" ht="15" hidden="false" customHeight="false" outlineLevel="0" collapsed="false">
      <c r="D395" s="92"/>
      <c r="E395" s="92"/>
      <c r="F395" s="91" t="str">
        <f aca="false">IF($A395="","",N(D395)-N(E395))</f>
        <v/>
      </c>
      <c r="G395" s="8" t="str">
        <f aca="false">IF($A395="","",IFERROR(INDEX('Account Map'!$D$6:$D$200,MATCH($A395,'Account Map'!$A$6:$A$200,0)),"UNMAPPED"))</f>
        <v/>
      </c>
      <c r="H395" s="8" t="str">
        <f aca="false">IF($A395="","",IFERROR(INDEX('Account Map'!$C$6:$C$200,MATCH($A395,'Account Map'!$A$6:$A$200,0)),"UNMAPPED"))</f>
        <v/>
      </c>
      <c r="I395" s="8" t="str">
        <f aca="false">IF($A395="","",IFERROR(INDEX('Account Map'!$E$6:$E$200,MATCH($A395,'Account Map'!$A$6:$A$200,0))&amp;"",""))</f>
        <v/>
      </c>
    </row>
    <row r="396" customFormat="false" ht="15" hidden="false" customHeight="false" outlineLevel="0" collapsed="false">
      <c r="D396" s="92"/>
      <c r="E396" s="92"/>
      <c r="F396" s="91" t="str">
        <f aca="false">IF($A396="","",N(D396)-N(E396))</f>
        <v/>
      </c>
      <c r="G396" s="8" t="str">
        <f aca="false">IF($A396="","",IFERROR(INDEX('Account Map'!$D$6:$D$200,MATCH($A396,'Account Map'!$A$6:$A$200,0)),"UNMAPPED"))</f>
        <v/>
      </c>
      <c r="H396" s="8" t="str">
        <f aca="false">IF($A396="","",IFERROR(INDEX('Account Map'!$C$6:$C$200,MATCH($A396,'Account Map'!$A$6:$A$200,0)),"UNMAPPED"))</f>
        <v/>
      </c>
      <c r="I396" s="8" t="str">
        <f aca="false">IF($A396="","",IFERROR(INDEX('Account Map'!$E$6:$E$200,MATCH($A396,'Account Map'!$A$6:$A$200,0))&amp;"",""))</f>
        <v/>
      </c>
    </row>
    <row r="397" customFormat="false" ht="15" hidden="false" customHeight="false" outlineLevel="0" collapsed="false">
      <c r="D397" s="92"/>
      <c r="E397" s="92"/>
      <c r="F397" s="91" t="str">
        <f aca="false">IF($A397="","",N(D397)-N(E397))</f>
        <v/>
      </c>
      <c r="G397" s="8" t="str">
        <f aca="false">IF($A397="","",IFERROR(INDEX('Account Map'!$D$6:$D$200,MATCH($A397,'Account Map'!$A$6:$A$200,0)),"UNMAPPED"))</f>
        <v/>
      </c>
      <c r="H397" s="8" t="str">
        <f aca="false">IF($A397="","",IFERROR(INDEX('Account Map'!$C$6:$C$200,MATCH($A397,'Account Map'!$A$6:$A$200,0)),"UNMAPPED"))</f>
        <v/>
      </c>
      <c r="I397" s="8" t="str">
        <f aca="false">IF($A397="","",IFERROR(INDEX('Account Map'!$E$6:$E$200,MATCH($A397,'Account Map'!$A$6:$A$200,0))&amp;"",""))</f>
        <v/>
      </c>
    </row>
    <row r="398" customFormat="false" ht="15" hidden="false" customHeight="false" outlineLevel="0" collapsed="false">
      <c r="D398" s="92"/>
      <c r="E398" s="92"/>
      <c r="F398" s="91" t="str">
        <f aca="false">IF($A398="","",N(D398)-N(E398))</f>
        <v/>
      </c>
      <c r="G398" s="8" t="str">
        <f aca="false">IF($A398="","",IFERROR(INDEX('Account Map'!$D$6:$D$200,MATCH($A398,'Account Map'!$A$6:$A$200,0)),"UNMAPPED"))</f>
        <v/>
      </c>
      <c r="H398" s="8" t="str">
        <f aca="false">IF($A398="","",IFERROR(INDEX('Account Map'!$C$6:$C$200,MATCH($A398,'Account Map'!$A$6:$A$200,0)),"UNMAPPED"))</f>
        <v/>
      </c>
      <c r="I398" s="8" t="str">
        <f aca="false">IF($A398="","",IFERROR(INDEX('Account Map'!$E$6:$E$200,MATCH($A398,'Account Map'!$A$6:$A$200,0))&amp;"",""))</f>
        <v/>
      </c>
    </row>
    <row r="399" customFormat="false" ht="15" hidden="false" customHeight="false" outlineLevel="0" collapsed="false">
      <c r="D399" s="92"/>
      <c r="E399" s="92"/>
      <c r="F399" s="91" t="str">
        <f aca="false">IF($A399="","",N(D399)-N(E399))</f>
        <v/>
      </c>
      <c r="G399" s="8" t="str">
        <f aca="false">IF($A399="","",IFERROR(INDEX('Account Map'!$D$6:$D$200,MATCH($A399,'Account Map'!$A$6:$A$200,0)),"UNMAPPED"))</f>
        <v/>
      </c>
      <c r="H399" s="8" t="str">
        <f aca="false">IF($A399="","",IFERROR(INDEX('Account Map'!$C$6:$C$200,MATCH($A399,'Account Map'!$A$6:$A$200,0)),"UNMAPPED"))</f>
        <v/>
      </c>
      <c r="I399" s="8" t="str">
        <f aca="false">IF($A399="","",IFERROR(INDEX('Account Map'!$E$6:$E$200,MATCH($A399,'Account Map'!$A$6:$A$200,0))&amp;"",""))</f>
        <v/>
      </c>
    </row>
    <row r="400" customFormat="false" ht="15" hidden="false" customHeight="false" outlineLevel="0" collapsed="false">
      <c r="D400" s="92"/>
      <c r="E400" s="92"/>
      <c r="F400" s="91" t="str">
        <f aca="false">IF($A400="","",N(D400)-N(E400))</f>
        <v/>
      </c>
      <c r="G400" s="8" t="str">
        <f aca="false">IF($A400="","",IFERROR(INDEX('Account Map'!$D$6:$D$200,MATCH($A400,'Account Map'!$A$6:$A$200,0)),"UNMAPPED"))</f>
        <v/>
      </c>
      <c r="H400" s="8" t="str">
        <f aca="false">IF($A400="","",IFERROR(INDEX('Account Map'!$C$6:$C$200,MATCH($A400,'Account Map'!$A$6:$A$200,0)),"UNMAPPED"))</f>
        <v/>
      </c>
      <c r="I400" s="8" t="str">
        <f aca="false">IF($A400="","",IFERROR(INDEX('Account Map'!$E$6:$E$200,MATCH($A400,'Account Map'!$A$6:$A$200,0))&amp;"",""))</f>
        <v/>
      </c>
    </row>
  </sheetData>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I4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42"/>
    <col collapsed="false" customWidth="true" hidden="false" outlineLevel="0" max="3" min="3" style="1" width="24"/>
    <col collapsed="false" customWidth="true" hidden="false" outlineLevel="0" max="5" min="4" style="1" width="15"/>
    <col collapsed="false" customWidth="true" hidden="false" outlineLevel="0" max="6" min="6" style="1" width="17"/>
    <col collapsed="false" customWidth="true" hidden="false" outlineLevel="0" max="7" min="7" style="1" width="38"/>
    <col collapsed="false" customWidth="true" hidden="false" outlineLevel="0" max="9" min="8" style="1" width="12"/>
  </cols>
  <sheetData>
    <row r="1" customFormat="false" ht="18.55" hidden="false" customHeight="false" outlineLevel="0" collapsed="false">
      <c r="A1" s="20" t="s">
        <v>435</v>
      </c>
      <c r="H1" s="15" t="s">
        <v>425</v>
      </c>
      <c r="I1" s="87" t="n">
        <f aca="false">SUM(D7:D400)</f>
        <v>7449486.71</v>
      </c>
    </row>
    <row r="2" customFormat="false" ht="15" hidden="false" customHeight="false" outlineLevel="0" collapsed="false">
      <c r="A2" s="3" t="s">
        <v>436</v>
      </c>
      <c r="H2" s="15" t="s">
        <v>427</v>
      </c>
      <c r="I2" s="87" t="n">
        <f aca="false">SUM(E7:E400)</f>
        <v>7449486.71</v>
      </c>
    </row>
    <row r="3" customFormat="false" ht="15" hidden="false" customHeight="false" outlineLevel="0" collapsed="false">
      <c r="A3" s="4" t="s">
        <v>1</v>
      </c>
      <c r="H3" s="15" t="s">
        <v>258</v>
      </c>
      <c r="I3" s="87" t="n">
        <f aca="false">ROUND(I1-I2,2)</f>
        <v>0</v>
      </c>
    </row>
    <row r="4" customFormat="false" ht="15" hidden="false" customHeight="false" outlineLevel="0" collapsed="false">
      <c r="H4" s="15" t="s">
        <v>428</v>
      </c>
      <c r="I4" s="88" t="n">
        <f aca="false">COUNTIF(G7:G400,"UNMAPPED")</f>
        <v>0</v>
      </c>
    </row>
    <row r="5" customFormat="false" ht="15" hidden="false" customHeight="false" outlineLevel="0" collapsed="false">
      <c r="A5" s="15" t="s">
        <v>429</v>
      </c>
      <c r="C5" s="89" t="n">
        <v>46081</v>
      </c>
    </row>
    <row r="6" customFormat="false" ht="30" hidden="false" customHeight="true" outlineLevel="0" collapsed="false">
      <c r="A6" s="16" t="s">
        <v>334</v>
      </c>
      <c r="B6" s="17" t="s">
        <v>335</v>
      </c>
      <c r="C6" s="17" t="s">
        <v>430</v>
      </c>
      <c r="D6" s="17" t="s">
        <v>431</v>
      </c>
      <c r="E6" s="17" t="s">
        <v>432</v>
      </c>
      <c r="F6" s="17" t="s">
        <v>433</v>
      </c>
      <c r="G6" s="17" t="s">
        <v>337</v>
      </c>
      <c r="H6" s="17" t="s">
        <v>336</v>
      </c>
      <c r="I6" s="17" t="s">
        <v>338</v>
      </c>
    </row>
    <row r="7" customFormat="false" ht="15" hidden="false" customHeight="false" outlineLevel="0" collapsed="false">
      <c r="A7" s="67" t="n">
        <v>1010</v>
      </c>
      <c r="B7" s="67" t="s">
        <v>340</v>
      </c>
      <c r="C7" s="67"/>
      <c r="D7" s="90" t="n">
        <v>368082.75</v>
      </c>
      <c r="E7" s="90"/>
      <c r="F7" s="91" t="n">
        <f aca="false">IF($A7="","",N(D7)-N(E7))</f>
        <v>368082.75</v>
      </c>
      <c r="G7" s="8" t="str">
        <f aca="false">IF($A7="","",IFERROR(INDEX('Account Map'!$D$6:$D$200,MATCH($A7,'Account Map'!$A$6:$A$200,0)),"UNMAPPED"))</f>
        <v>Cash and cash equivalents</v>
      </c>
      <c r="H7" s="8" t="str">
        <f aca="false">IF($A7="","",IFERROR(INDEX('Account Map'!$C$6:$C$200,MATCH($A7,'Account Map'!$A$6:$A$200,0)),"UNMAPPED"))</f>
        <v>Asset</v>
      </c>
      <c r="I7" s="8" t="str">
        <f aca="false">IF($A7="","",IFERROR(INDEX('Account Map'!$E$6:$E$200,MATCH($A7,'Account Map'!$A$6:$A$200,0))&amp;"",""))</f>
        <v/>
      </c>
    </row>
    <row r="8" customFormat="false" ht="15" hidden="false" customHeight="false" outlineLevel="0" collapsed="false">
      <c r="A8" s="67" t="n">
        <v>1020</v>
      </c>
      <c r="B8" s="67" t="s">
        <v>343</v>
      </c>
      <c r="C8" s="67"/>
      <c r="D8" s="90" t="n">
        <v>21950</v>
      </c>
      <c r="E8" s="90"/>
      <c r="F8" s="91" t="n">
        <f aca="false">IF($A8="","",N(D8)-N(E8))</f>
        <v>21950</v>
      </c>
      <c r="G8" s="8" t="str">
        <f aca="false">IF($A8="","",IFERROR(INDEX('Account Map'!$D$6:$D$200,MATCH($A8,'Account Map'!$A$6:$A$200,0)),"UNMAPPED"))</f>
        <v>Cash and cash equivalents</v>
      </c>
      <c r="H8" s="8" t="str">
        <f aca="false">IF($A8="","",IFERROR(INDEX('Account Map'!$C$6:$C$200,MATCH($A8,'Account Map'!$A$6:$A$200,0)),"UNMAPPED"))</f>
        <v>Asset</v>
      </c>
      <c r="I8" s="8" t="str">
        <f aca="false">IF($A8="","",IFERROR(INDEX('Account Map'!$E$6:$E$200,MATCH($A8,'Account Map'!$A$6:$A$200,0))&amp;"",""))</f>
        <v/>
      </c>
    </row>
    <row r="9" customFormat="false" ht="15" hidden="false" customHeight="false" outlineLevel="0" collapsed="false">
      <c r="A9" s="67" t="n">
        <v>1030</v>
      </c>
      <c r="B9" s="67" t="s">
        <v>344</v>
      </c>
      <c r="C9" s="67"/>
      <c r="D9" s="90" t="n">
        <v>610880</v>
      </c>
      <c r="E9" s="90"/>
      <c r="F9" s="91" t="n">
        <f aca="false">IF($A9="","",N(D9)-N(E9))</f>
        <v>610880</v>
      </c>
      <c r="G9" s="8" t="str">
        <f aca="false">IF($A9="","",IFERROR(INDEX('Account Map'!$D$6:$D$200,MATCH($A9,'Account Map'!$A$6:$A$200,0)),"UNMAPPED"))</f>
        <v>Cash and cash equivalents</v>
      </c>
      <c r="H9" s="8" t="str">
        <f aca="false">IF($A9="","",IFERROR(INDEX('Account Map'!$C$6:$C$200,MATCH($A9,'Account Map'!$A$6:$A$200,0)),"UNMAPPED"))</f>
        <v>Asset</v>
      </c>
      <c r="I9" s="8" t="str">
        <f aca="false">IF($A9="","",IFERROR(INDEX('Account Map'!$E$6:$E$200,MATCH($A9,'Account Map'!$A$6:$A$200,0))&amp;"",""))</f>
        <v/>
      </c>
    </row>
    <row r="10" customFormat="false" ht="15" hidden="false" customHeight="false" outlineLevel="0" collapsed="false">
      <c r="A10" s="67" t="n">
        <v>1040</v>
      </c>
      <c r="B10" s="67" t="s">
        <v>345</v>
      </c>
      <c r="C10" s="67"/>
      <c r="D10" s="90" t="n">
        <v>500</v>
      </c>
      <c r="E10" s="90"/>
      <c r="F10" s="91" t="n">
        <f aca="false">IF($A10="","",N(D10)-N(E10))</f>
        <v>500</v>
      </c>
      <c r="G10" s="8" t="str">
        <f aca="false">IF($A10="","",IFERROR(INDEX('Account Map'!$D$6:$D$200,MATCH($A10,'Account Map'!$A$6:$A$200,0)),"UNMAPPED"))</f>
        <v>Cash and cash equivalents</v>
      </c>
      <c r="H10" s="8" t="str">
        <f aca="false">IF($A10="","",IFERROR(INDEX('Account Map'!$C$6:$C$200,MATCH($A10,'Account Map'!$A$6:$A$200,0)),"UNMAPPED"))</f>
        <v>Asset</v>
      </c>
      <c r="I10" s="8" t="str">
        <f aca="false">IF($A10="","",IFERROR(INDEX('Account Map'!$E$6:$E$200,MATCH($A10,'Account Map'!$A$6:$A$200,0))&amp;"",""))</f>
        <v/>
      </c>
    </row>
    <row r="11" customFormat="false" ht="15" hidden="false" customHeight="false" outlineLevel="0" collapsed="false">
      <c r="A11" s="67" t="n">
        <v>1110</v>
      </c>
      <c r="B11" s="67" t="s">
        <v>346</v>
      </c>
      <c r="C11" s="67"/>
      <c r="D11" s="90" t="n">
        <v>368420</v>
      </c>
      <c r="E11" s="90"/>
      <c r="F11" s="91" t="n">
        <f aca="false">IF($A11="","",N(D11)-N(E11))</f>
        <v>368420</v>
      </c>
      <c r="G11" s="8" t="str">
        <f aca="false">IF($A11="","",IFERROR(INDEX('Account Map'!$D$6:$D$200,MATCH($A11,'Account Map'!$A$6:$A$200,0)),"UNMAPPED"))</f>
        <v>Grants and contracts receivable</v>
      </c>
      <c r="H11" s="8" t="str">
        <f aca="false">IF($A11="","",IFERROR(INDEX('Account Map'!$C$6:$C$200,MATCH($A11,'Account Map'!$A$6:$A$200,0)),"UNMAPPED"))</f>
        <v>Asset</v>
      </c>
      <c r="I11" s="8" t="str">
        <f aca="false">IF($A11="","",IFERROR(INDEX('Account Map'!$E$6:$E$200,MATCH($A11,'Account Map'!$A$6:$A$200,0))&amp;"",""))</f>
        <v/>
      </c>
    </row>
    <row r="12" customFormat="false" ht="15" hidden="false" customHeight="false" outlineLevel="0" collapsed="false">
      <c r="A12" s="67" t="n">
        <v>1120</v>
      </c>
      <c r="B12" s="67" t="s">
        <v>347</v>
      </c>
      <c r="C12" s="67"/>
      <c r="D12" s="90" t="n">
        <v>39870</v>
      </c>
      <c r="E12" s="90"/>
      <c r="F12" s="91" t="n">
        <f aca="false">IF($A12="","",N(D12)-N(E12))</f>
        <v>39870</v>
      </c>
      <c r="G12" s="8" t="str">
        <f aca="false">IF($A12="","",IFERROR(INDEX('Account Map'!$D$6:$D$200,MATCH($A12,'Account Map'!$A$6:$A$200,0)),"UNMAPPED"))</f>
        <v>Program fees receivable</v>
      </c>
      <c r="H12" s="8" t="str">
        <f aca="false">IF($A12="","",IFERROR(INDEX('Account Map'!$C$6:$C$200,MATCH($A12,'Account Map'!$A$6:$A$200,0)),"UNMAPPED"))</f>
        <v>Asset</v>
      </c>
      <c r="I12" s="8" t="str">
        <f aca="false">IF($A12="","",IFERROR(INDEX('Account Map'!$E$6:$E$200,MATCH($A12,'Account Map'!$A$6:$A$200,0))&amp;"",""))</f>
        <v/>
      </c>
    </row>
    <row r="13" customFormat="false" ht="15" hidden="false" customHeight="false" outlineLevel="0" collapsed="false">
      <c r="A13" s="67" t="n">
        <v>1150</v>
      </c>
      <c r="B13" s="67" t="s">
        <v>348</v>
      </c>
      <c r="C13" s="67"/>
      <c r="D13" s="90" t="n">
        <v>74500</v>
      </c>
      <c r="E13" s="90"/>
      <c r="F13" s="91" t="n">
        <f aca="false">IF($A13="","",N(D13)-N(E13))</f>
        <v>74500</v>
      </c>
      <c r="G13" s="8" t="str">
        <f aca="false">IF($A13="","",IFERROR(INDEX('Account Map'!$D$6:$D$200,MATCH($A13,'Account Map'!$A$6:$A$200,0)),"UNMAPPED"))</f>
        <v>Pledges receivable, net</v>
      </c>
      <c r="H13" s="8" t="str">
        <f aca="false">IF($A13="","",IFERROR(INDEX('Account Map'!$C$6:$C$200,MATCH($A13,'Account Map'!$A$6:$A$200,0)),"UNMAPPED"))</f>
        <v>Asset</v>
      </c>
      <c r="I13" s="8" t="str">
        <f aca="false">IF($A13="","",IFERROR(INDEX('Account Map'!$E$6:$E$200,MATCH($A13,'Account Map'!$A$6:$A$200,0))&amp;"",""))</f>
        <v/>
      </c>
    </row>
    <row r="14" customFormat="false" ht="15" hidden="false" customHeight="false" outlineLevel="0" collapsed="false">
      <c r="A14" s="67" t="n">
        <v>1160</v>
      </c>
      <c r="B14" s="67" t="s">
        <v>349</v>
      </c>
      <c r="C14" s="67"/>
      <c r="D14" s="90" t="n">
        <v>80000</v>
      </c>
      <c r="E14" s="90"/>
      <c r="F14" s="91" t="n">
        <f aca="false">IF($A14="","",N(D14)-N(E14))</f>
        <v>80000</v>
      </c>
      <c r="G14" s="8" t="str">
        <f aca="false">IF($A14="","",IFERROR(INDEX('Account Map'!$D$6:$D$200,MATCH($A14,'Account Map'!$A$6:$A$200,0)),"UNMAPPED"))</f>
        <v>Pledges receivable, net</v>
      </c>
      <c r="H14" s="8" t="str">
        <f aca="false">IF($A14="","",IFERROR(INDEX('Account Map'!$C$6:$C$200,MATCH($A14,'Account Map'!$A$6:$A$200,0)),"UNMAPPED"))</f>
        <v>Asset</v>
      </c>
      <c r="I14" s="8" t="str">
        <f aca="false">IF($A14="","",IFERROR(INDEX('Account Map'!$E$6:$E$200,MATCH($A14,'Account Map'!$A$6:$A$200,0))&amp;"",""))</f>
        <v/>
      </c>
    </row>
    <row r="15" customFormat="false" ht="15" hidden="false" customHeight="false" outlineLevel="0" collapsed="false">
      <c r="A15" s="67" t="n">
        <v>1165</v>
      </c>
      <c r="B15" s="67" t="s">
        <v>350</v>
      </c>
      <c r="C15" s="67"/>
      <c r="D15" s="90"/>
      <c r="E15" s="90" t="n">
        <v>12000</v>
      </c>
      <c r="F15" s="91" t="n">
        <f aca="false">IF($A15="","",N(D15)-N(E15))</f>
        <v>-12000</v>
      </c>
      <c r="G15" s="8" t="str">
        <f aca="false">IF($A15="","",IFERROR(INDEX('Account Map'!$D$6:$D$200,MATCH($A15,'Account Map'!$A$6:$A$200,0)),"UNMAPPED"))</f>
        <v>Pledges receivable, net</v>
      </c>
      <c r="H15" s="8" t="str">
        <f aca="false">IF($A15="","",IFERROR(INDEX('Account Map'!$C$6:$C$200,MATCH($A15,'Account Map'!$A$6:$A$200,0)),"UNMAPPED"))</f>
        <v>Asset</v>
      </c>
      <c r="I15" s="8" t="str">
        <f aca="false">IF($A15="","",IFERROR(INDEX('Account Map'!$E$6:$E$200,MATCH($A15,'Account Map'!$A$6:$A$200,0))&amp;"",""))</f>
        <v/>
      </c>
    </row>
    <row r="16" customFormat="false" ht="15" hidden="false" customHeight="false" outlineLevel="0" collapsed="false">
      <c r="A16" s="67" t="n">
        <v>1210</v>
      </c>
      <c r="B16" s="67" t="s">
        <v>351</v>
      </c>
      <c r="C16" s="67"/>
      <c r="D16" s="90" t="n">
        <v>42100</v>
      </c>
      <c r="E16" s="90"/>
      <c r="F16" s="91" t="n">
        <f aca="false">IF($A16="","",N(D16)-N(E16))</f>
        <v>42100</v>
      </c>
      <c r="G16" s="8" t="str">
        <f aca="false">IF($A16="","",IFERROR(INDEX('Account Map'!$D$6:$D$200,MATCH($A16,'Account Map'!$A$6:$A$200,0)),"UNMAPPED"))</f>
        <v>Prepaid expenses and deposits</v>
      </c>
      <c r="H16" s="8" t="str">
        <f aca="false">IF($A16="","",IFERROR(INDEX('Account Map'!$C$6:$C$200,MATCH($A16,'Account Map'!$A$6:$A$200,0)),"UNMAPPED"))</f>
        <v>Asset</v>
      </c>
      <c r="I16" s="8" t="str">
        <f aca="false">IF($A16="","",IFERROR(INDEX('Account Map'!$E$6:$E$200,MATCH($A16,'Account Map'!$A$6:$A$200,0))&amp;"",""))</f>
        <v/>
      </c>
    </row>
    <row r="17" customFormat="false" ht="15" hidden="false" customHeight="false" outlineLevel="0" collapsed="false">
      <c r="A17" s="67" t="n">
        <v>1220</v>
      </c>
      <c r="B17" s="67" t="s">
        <v>352</v>
      </c>
      <c r="C17" s="67"/>
      <c r="D17" s="90" t="n">
        <v>8500</v>
      </c>
      <c r="E17" s="90"/>
      <c r="F17" s="91" t="n">
        <f aca="false">IF($A17="","",N(D17)-N(E17))</f>
        <v>8500</v>
      </c>
      <c r="G17" s="8" t="str">
        <f aca="false">IF($A17="","",IFERROR(INDEX('Account Map'!$D$6:$D$200,MATCH($A17,'Account Map'!$A$6:$A$200,0)),"UNMAPPED"))</f>
        <v>Prepaid expenses and deposits</v>
      </c>
      <c r="H17" s="8" t="str">
        <f aca="false">IF($A17="","",IFERROR(INDEX('Account Map'!$C$6:$C$200,MATCH($A17,'Account Map'!$A$6:$A$200,0)),"UNMAPPED"))</f>
        <v>Asset</v>
      </c>
      <c r="I17" s="8" t="str">
        <f aca="false">IF($A17="","",IFERROR(INDEX('Account Map'!$E$6:$E$200,MATCH($A17,'Account Map'!$A$6:$A$200,0))&amp;"",""))</f>
        <v/>
      </c>
    </row>
    <row r="18" customFormat="false" ht="15" hidden="false" customHeight="false" outlineLevel="0" collapsed="false">
      <c r="A18" s="67" t="n">
        <v>1310</v>
      </c>
      <c r="B18" s="67" t="s">
        <v>353</v>
      </c>
      <c r="C18" s="67"/>
      <c r="D18" s="90" t="n">
        <v>505210</v>
      </c>
      <c r="E18" s="90"/>
      <c r="F18" s="91" t="n">
        <f aca="false">IF($A18="","",N(D18)-N(E18))</f>
        <v>505210</v>
      </c>
      <c r="G18" s="8" t="str">
        <f aca="false">IF($A18="","",IFERROR(INDEX('Account Map'!$D$6:$D$200,MATCH($A18,'Account Map'!$A$6:$A$200,0)),"UNMAPPED"))</f>
        <v>Investments held for endowment</v>
      </c>
      <c r="H18" s="8" t="str">
        <f aca="false">IF($A18="","",IFERROR(INDEX('Account Map'!$C$6:$C$200,MATCH($A18,'Account Map'!$A$6:$A$200,0)),"UNMAPPED"))</f>
        <v>Asset</v>
      </c>
      <c r="I18" s="8" t="str">
        <f aca="false">IF($A18="","",IFERROR(INDEX('Account Map'!$E$6:$E$200,MATCH($A18,'Account Map'!$A$6:$A$200,0))&amp;"",""))</f>
        <v/>
      </c>
    </row>
    <row r="19" customFormat="false" ht="15" hidden="false" customHeight="false" outlineLevel="0" collapsed="false">
      <c r="A19" s="67" t="n">
        <v>1510</v>
      </c>
      <c r="B19" s="67" t="s">
        <v>354</v>
      </c>
      <c r="C19" s="67"/>
      <c r="D19" s="90" t="n">
        <v>1850000</v>
      </c>
      <c r="E19" s="90"/>
      <c r="F19" s="91" t="n">
        <f aca="false">IF($A19="","",N(D19)-N(E19))</f>
        <v>1850000</v>
      </c>
      <c r="G19" s="8" t="str">
        <f aca="false">IF($A19="","",IFERROR(INDEX('Account Map'!$D$6:$D$200,MATCH($A19,'Account Map'!$A$6:$A$200,0)),"UNMAPPED"))</f>
        <v>Property and equipment, net</v>
      </c>
      <c r="H19" s="8" t="str">
        <f aca="false">IF($A19="","",IFERROR(INDEX('Account Map'!$C$6:$C$200,MATCH($A19,'Account Map'!$A$6:$A$200,0)),"UNMAPPED"))</f>
        <v>Asset</v>
      </c>
      <c r="I19" s="8" t="str">
        <f aca="false">IF($A19="","",IFERROR(INDEX('Account Map'!$E$6:$E$200,MATCH($A19,'Account Map'!$A$6:$A$200,0))&amp;"",""))</f>
        <v/>
      </c>
    </row>
    <row r="20" customFormat="false" ht="15" hidden="false" customHeight="false" outlineLevel="0" collapsed="false">
      <c r="A20" s="67" t="n">
        <v>1520</v>
      </c>
      <c r="B20" s="67" t="s">
        <v>355</v>
      </c>
      <c r="C20" s="67"/>
      <c r="D20" s="90" t="n">
        <v>212400</v>
      </c>
      <c r="E20" s="90"/>
      <c r="F20" s="91" t="n">
        <f aca="false">IF($A20="","",N(D20)-N(E20))</f>
        <v>212400</v>
      </c>
      <c r="G20" s="8" t="str">
        <f aca="false">IF($A20="","",IFERROR(INDEX('Account Map'!$D$6:$D$200,MATCH($A20,'Account Map'!$A$6:$A$200,0)),"UNMAPPED"))</f>
        <v>Property and equipment, net</v>
      </c>
      <c r="H20" s="8" t="str">
        <f aca="false">IF($A20="","",IFERROR(INDEX('Account Map'!$C$6:$C$200,MATCH($A20,'Account Map'!$A$6:$A$200,0)),"UNMAPPED"))</f>
        <v>Asset</v>
      </c>
      <c r="I20" s="8" t="str">
        <f aca="false">IF($A20="","",IFERROR(INDEX('Account Map'!$E$6:$E$200,MATCH($A20,'Account Map'!$A$6:$A$200,0))&amp;"",""))</f>
        <v/>
      </c>
    </row>
    <row r="21" customFormat="false" ht="15" hidden="false" customHeight="false" outlineLevel="0" collapsed="false">
      <c r="A21" s="67" t="n">
        <v>1530</v>
      </c>
      <c r="B21" s="67" t="s">
        <v>356</v>
      </c>
      <c r="C21" s="67"/>
      <c r="D21" s="90" t="n">
        <v>148600</v>
      </c>
      <c r="E21" s="90"/>
      <c r="F21" s="91" t="n">
        <f aca="false">IF($A21="","",N(D21)-N(E21))</f>
        <v>148600</v>
      </c>
      <c r="G21" s="8" t="str">
        <f aca="false">IF($A21="","",IFERROR(INDEX('Account Map'!$D$6:$D$200,MATCH($A21,'Account Map'!$A$6:$A$200,0)),"UNMAPPED"))</f>
        <v>Property and equipment, net</v>
      </c>
      <c r="H21" s="8" t="str">
        <f aca="false">IF($A21="","",IFERROR(INDEX('Account Map'!$C$6:$C$200,MATCH($A21,'Account Map'!$A$6:$A$200,0)),"UNMAPPED"))</f>
        <v>Asset</v>
      </c>
      <c r="I21" s="8" t="str">
        <f aca="false">IF($A21="","",IFERROR(INDEX('Account Map'!$E$6:$E$200,MATCH($A21,'Account Map'!$A$6:$A$200,0))&amp;"",""))</f>
        <v/>
      </c>
    </row>
    <row r="22" customFormat="false" ht="15" hidden="false" customHeight="false" outlineLevel="0" collapsed="false">
      <c r="A22" s="67" t="n">
        <v>1590</v>
      </c>
      <c r="B22" s="67" t="s">
        <v>357</v>
      </c>
      <c r="C22" s="67"/>
      <c r="D22" s="90"/>
      <c r="E22" s="90" t="n">
        <v>910000</v>
      </c>
      <c r="F22" s="91" t="n">
        <f aca="false">IF($A22="","",N(D22)-N(E22))</f>
        <v>-910000</v>
      </c>
      <c r="G22" s="8" t="str">
        <f aca="false">IF($A22="","",IFERROR(INDEX('Account Map'!$D$6:$D$200,MATCH($A22,'Account Map'!$A$6:$A$200,0)),"UNMAPPED"))</f>
        <v>Property and equipment, net</v>
      </c>
      <c r="H22" s="8" t="str">
        <f aca="false">IF($A22="","",IFERROR(INDEX('Account Map'!$C$6:$C$200,MATCH($A22,'Account Map'!$A$6:$A$200,0)),"UNMAPPED"))</f>
        <v>Asset</v>
      </c>
      <c r="I22" s="8" t="str">
        <f aca="false">IF($A22="","",IFERROR(INDEX('Account Map'!$E$6:$E$200,MATCH($A22,'Account Map'!$A$6:$A$200,0))&amp;"",""))</f>
        <v/>
      </c>
    </row>
    <row r="23" customFormat="false" ht="15" hidden="false" customHeight="false" outlineLevel="0" collapsed="false">
      <c r="A23" s="67" t="n">
        <v>2010</v>
      </c>
      <c r="B23" s="67" t="s">
        <v>358</v>
      </c>
      <c r="C23" s="67"/>
      <c r="D23" s="90"/>
      <c r="E23" s="90" t="n">
        <v>104260</v>
      </c>
      <c r="F23" s="91" t="n">
        <f aca="false">IF($A23="","",N(D23)-N(E23))</f>
        <v>-104260</v>
      </c>
      <c r="G23" s="8" t="str">
        <f aca="false">IF($A23="","",IFERROR(INDEX('Account Map'!$D$6:$D$200,MATCH($A23,'Account Map'!$A$6:$A$200,0)),"UNMAPPED"))</f>
        <v>Accounts payable</v>
      </c>
      <c r="H23" s="8" t="str">
        <f aca="false">IF($A23="","",IFERROR(INDEX('Account Map'!$C$6:$C$200,MATCH($A23,'Account Map'!$A$6:$A$200,0)),"UNMAPPED"))</f>
        <v>Liability</v>
      </c>
      <c r="I23" s="8" t="str">
        <f aca="false">IF($A23="","",IFERROR(INDEX('Account Map'!$E$6:$E$200,MATCH($A23,'Account Map'!$A$6:$A$200,0))&amp;"",""))</f>
        <v/>
      </c>
    </row>
    <row r="24" customFormat="false" ht="15" hidden="false" customHeight="false" outlineLevel="0" collapsed="false">
      <c r="A24" s="67" t="n">
        <v>2110</v>
      </c>
      <c r="B24" s="67" t="s">
        <v>360</v>
      </c>
      <c r="C24" s="67"/>
      <c r="D24" s="90"/>
      <c r="E24" s="90" t="n">
        <v>81900</v>
      </c>
      <c r="F24" s="91" t="n">
        <f aca="false">IF($A24="","",N(D24)-N(E24))</f>
        <v>-81900</v>
      </c>
      <c r="G24" s="8" t="str">
        <f aca="false">IF($A24="","",IFERROR(INDEX('Account Map'!$D$6:$D$200,MATCH($A24,'Account Map'!$A$6:$A$200,0)),"UNMAPPED"))</f>
        <v>Accrued payroll and related liabilities</v>
      </c>
      <c r="H24" s="8" t="str">
        <f aca="false">IF($A24="","",IFERROR(INDEX('Account Map'!$C$6:$C$200,MATCH($A24,'Account Map'!$A$6:$A$200,0)),"UNMAPPED"))</f>
        <v>Liability</v>
      </c>
      <c r="I24" s="8" t="str">
        <f aca="false">IF($A24="","",IFERROR(INDEX('Account Map'!$E$6:$E$200,MATCH($A24,'Account Map'!$A$6:$A$200,0))&amp;"",""))</f>
        <v/>
      </c>
    </row>
    <row r="25" customFormat="false" ht="15" hidden="false" customHeight="false" outlineLevel="0" collapsed="false">
      <c r="A25" s="67" t="n">
        <v>2120</v>
      </c>
      <c r="B25" s="67" t="s">
        <v>361</v>
      </c>
      <c r="C25" s="67"/>
      <c r="D25" s="90"/>
      <c r="E25" s="90" t="n">
        <v>60110</v>
      </c>
      <c r="F25" s="91" t="n">
        <f aca="false">IF($A25="","",N(D25)-N(E25))</f>
        <v>-60110</v>
      </c>
      <c r="G25" s="8" t="str">
        <f aca="false">IF($A25="","",IFERROR(INDEX('Account Map'!$D$6:$D$200,MATCH($A25,'Account Map'!$A$6:$A$200,0)),"UNMAPPED"))</f>
        <v>Accrued payroll and related liabilities</v>
      </c>
      <c r="H25" s="8" t="str">
        <f aca="false">IF($A25="","",IFERROR(INDEX('Account Map'!$C$6:$C$200,MATCH($A25,'Account Map'!$A$6:$A$200,0)),"UNMAPPED"))</f>
        <v>Liability</v>
      </c>
      <c r="I25" s="8" t="str">
        <f aca="false">IF($A25="","",IFERROR(INDEX('Account Map'!$E$6:$E$200,MATCH($A25,'Account Map'!$A$6:$A$200,0))&amp;"",""))</f>
        <v/>
      </c>
    </row>
    <row r="26" customFormat="false" ht="15" hidden="false" customHeight="false" outlineLevel="0" collapsed="false">
      <c r="A26" s="67" t="n">
        <v>2130</v>
      </c>
      <c r="B26" s="67" t="s">
        <v>362</v>
      </c>
      <c r="C26" s="67"/>
      <c r="D26" s="90"/>
      <c r="E26" s="90" t="n">
        <v>22340</v>
      </c>
      <c r="F26" s="91" t="n">
        <f aca="false">IF($A26="","",N(D26)-N(E26))</f>
        <v>-22340</v>
      </c>
      <c r="G26" s="8" t="str">
        <f aca="false">IF($A26="","",IFERROR(INDEX('Account Map'!$D$6:$D$200,MATCH($A26,'Account Map'!$A$6:$A$200,0)),"UNMAPPED"))</f>
        <v>Accrued payroll and related liabilities</v>
      </c>
      <c r="H26" s="8" t="str">
        <f aca="false">IF($A26="","",IFERROR(INDEX('Account Map'!$C$6:$C$200,MATCH($A26,'Account Map'!$A$6:$A$200,0)),"UNMAPPED"))</f>
        <v>Liability</v>
      </c>
      <c r="I26" s="8" t="str">
        <f aca="false">IF($A26="","",IFERROR(INDEX('Account Map'!$E$6:$E$200,MATCH($A26,'Account Map'!$A$6:$A$200,0))&amp;"",""))</f>
        <v/>
      </c>
    </row>
    <row r="27" customFormat="false" ht="15" hidden="false" customHeight="false" outlineLevel="0" collapsed="false">
      <c r="A27" s="67" t="n">
        <v>2210</v>
      </c>
      <c r="B27" s="67" t="s">
        <v>363</v>
      </c>
      <c r="C27" s="67"/>
      <c r="D27" s="90"/>
      <c r="E27" s="90" t="n">
        <v>152300</v>
      </c>
      <c r="F27" s="91" t="n">
        <f aca="false">IF($A27="","",N(D27)-N(E27))</f>
        <v>-152300</v>
      </c>
      <c r="G27" s="8" t="str">
        <f aca="false">IF($A27="","",IFERROR(INDEX('Account Map'!$D$6:$D$200,MATCH($A27,'Account Map'!$A$6:$A$200,0)),"UNMAPPED"))</f>
        <v>Refundable advances</v>
      </c>
      <c r="H27" s="8" t="str">
        <f aca="false">IF($A27="","",IFERROR(INDEX('Account Map'!$C$6:$C$200,MATCH($A27,'Account Map'!$A$6:$A$200,0)),"UNMAPPED"))</f>
        <v>Liability</v>
      </c>
      <c r="I27" s="8" t="str">
        <f aca="false">IF($A27="","",IFERROR(INDEX('Account Map'!$E$6:$E$200,MATCH($A27,'Account Map'!$A$6:$A$200,0))&amp;"",""))</f>
        <v/>
      </c>
    </row>
    <row r="28" customFormat="false" ht="15" hidden="false" customHeight="false" outlineLevel="0" collapsed="false">
      <c r="A28" s="67" t="n">
        <v>2220</v>
      </c>
      <c r="B28" s="67" t="s">
        <v>364</v>
      </c>
      <c r="C28" s="67"/>
      <c r="D28" s="90"/>
      <c r="E28" s="90" t="n">
        <v>21400</v>
      </c>
      <c r="F28" s="91" t="n">
        <f aca="false">IF($A28="","",N(D28)-N(E28))</f>
        <v>-21400</v>
      </c>
      <c r="G28" s="8" t="str">
        <f aca="false">IF($A28="","",IFERROR(INDEX('Account Map'!$D$6:$D$200,MATCH($A28,'Account Map'!$A$6:$A$200,0)),"UNMAPPED"))</f>
        <v>Deferred program fees</v>
      </c>
      <c r="H28" s="8" t="str">
        <f aca="false">IF($A28="","",IFERROR(INDEX('Account Map'!$C$6:$C$200,MATCH($A28,'Account Map'!$A$6:$A$200,0)),"UNMAPPED"))</f>
        <v>Liability</v>
      </c>
      <c r="I28" s="8" t="str">
        <f aca="false">IF($A28="","",IFERROR(INDEX('Account Map'!$E$6:$E$200,MATCH($A28,'Account Map'!$A$6:$A$200,0))&amp;"",""))</f>
        <v/>
      </c>
    </row>
    <row r="29" customFormat="false" ht="15" hidden="false" customHeight="false" outlineLevel="0" collapsed="false">
      <c r="A29" s="67" t="n">
        <v>2310</v>
      </c>
      <c r="B29" s="67" t="s">
        <v>365</v>
      </c>
      <c r="C29" s="67"/>
      <c r="D29" s="90"/>
      <c r="E29" s="90" t="n">
        <v>745120</v>
      </c>
      <c r="F29" s="91" t="n">
        <f aca="false">IF($A29="","",N(D29)-N(E29))</f>
        <v>-745120</v>
      </c>
      <c r="G29" s="8" t="str">
        <f aca="false">IF($A29="","",IFERROR(INDEX('Account Map'!$D$6:$D$200,MATCH($A29,'Account Map'!$A$6:$A$200,0)),"UNMAPPED"))</f>
        <v>Note payable</v>
      </c>
      <c r="H29" s="8" t="str">
        <f aca="false">IF($A29="","",IFERROR(INDEX('Account Map'!$C$6:$C$200,MATCH($A29,'Account Map'!$A$6:$A$200,0)),"UNMAPPED"))</f>
        <v>Liability</v>
      </c>
      <c r="I29" s="8" t="str">
        <f aca="false">IF($A29="","",IFERROR(INDEX('Account Map'!$E$6:$E$200,MATCH($A29,'Account Map'!$A$6:$A$200,0))&amp;"",""))</f>
        <v/>
      </c>
    </row>
    <row r="30" customFormat="false" ht="15" hidden="false" customHeight="false" outlineLevel="0" collapsed="false">
      <c r="A30" s="67" t="n">
        <v>3010</v>
      </c>
      <c r="B30" s="67" t="s">
        <v>366</v>
      </c>
      <c r="C30" s="67"/>
      <c r="D30" s="90"/>
      <c r="E30" s="90" t="n">
        <v>1388400</v>
      </c>
      <c r="F30" s="91" t="n">
        <f aca="false">IF($A30="","",N(D30)-N(E30))</f>
        <v>-1388400</v>
      </c>
      <c r="G30" s="8" t="str">
        <f aca="false">IF($A30="","",IFERROR(INDEX('Account Map'!$D$6:$D$200,MATCH($A30,'Account Map'!$A$6:$A$200,0)),"UNMAPPED"))</f>
        <v>Net assets without donor restrictions</v>
      </c>
      <c r="H30" s="8" t="str">
        <f aca="false">IF($A30="","",IFERROR(INDEX('Account Map'!$C$6:$C$200,MATCH($A30,'Account Map'!$A$6:$A$200,0)),"UNMAPPED"))</f>
        <v>Net Assets</v>
      </c>
      <c r="I30" s="8" t="str">
        <f aca="false">IF($A30="","",IFERROR(INDEX('Account Map'!$E$6:$E$200,MATCH($A30,'Account Map'!$A$6:$A$200,0))&amp;"",""))</f>
        <v>Without</v>
      </c>
    </row>
    <row r="31" customFormat="false" ht="15" hidden="false" customHeight="false" outlineLevel="0" collapsed="false">
      <c r="A31" s="67" t="n">
        <v>3110</v>
      </c>
      <c r="B31" s="67" t="s">
        <v>370</v>
      </c>
      <c r="C31" s="67"/>
      <c r="D31" s="90"/>
      <c r="E31" s="90" t="n">
        <v>386250</v>
      </c>
      <c r="F31" s="91" t="n">
        <f aca="false">IF($A31="","",N(D31)-N(E31))</f>
        <v>-386250</v>
      </c>
      <c r="G31" s="8" t="str">
        <f aca="false">IF($A31="","",IFERROR(INDEX('Account Map'!$D$6:$D$200,MATCH($A31,'Account Map'!$A$6:$A$200,0)),"UNMAPPED"))</f>
        <v>Net assets with donor restrictions</v>
      </c>
      <c r="H31" s="8" t="str">
        <f aca="false">IF($A31="","",IFERROR(INDEX('Account Map'!$C$6:$C$200,MATCH($A31,'Account Map'!$A$6:$A$200,0)),"UNMAPPED"))</f>
        <v>Net Assets</v>
      </c>
      <c r="I31" s="8" t="str">
        <f aca="false">IF($A31="","",IFERROR(INDEX('Account Map'!$E$6:$E$200,MATCH($A31,'Account Map'!$A$6:$A$200,0))&amp;"",""))</f>
        <v>With</v>
      </c>
    </row>
    <row r="32" customFormat="false" ht="15" hidden="false" customHeight="false" outlineLevel="0" collapsed="false">
      <c r="A32" s="67" t="n">
        <v>3120</v>
      </c>
      <c r="B32" s="67" t="s">
        <v>372</v>
      </c>
      <c r="C32" s="67"/>
      <c r="D32" s="90"/>
      <c r="E32" s="90" t="n">
        <v>50000</v>
      </c>
      <c r="F32" s="91" t="n">
        <f aca="false">IF($A32="","",N(D32)-N(E32))</f>
        <v>-50000</v>
      </c>
      <c r="G32" s="8" t="str">
        <f aca="false">IF($A32="","",IFERROR(INDEX('Account Map'!$D$6:$D$200,MATCH($A32,'Account Map'!$A$6:$A$200,0)),"UNMAPPED"))</f>
        <v>Net assets with donor restrictions</v>
      </c>
      <c r="H32" s="8" t="str">
        <f aca="false">IF($A32="","",IFERROR(INDEX('Account Map'!$C$6:$C$200,MATCH($A32,'Account Map'!$A$6:$A$200,0)),"UNMAPPED"))</f>
        <v>Net Assets</v>
      </c>
      <c r="I32" s="8" t="str">
        <f aca="false">IF($A32="","",IFERROR(INDEX('Account Map'!$E$6:$E$200,MATCH($A32,'Account Map'!$A$6:$A$200,0))&amp;"",""))</f>
        <v>With</v>
      </c>
    </row>
    <row r="33" customFormat="false" ht="15" hidden="false" customHeight="false" outlineLevel="0" collapsed="false">
      <c r="A33" s="67" t="n">
        <v>3130</v>
      </c>
      <c r="B33" s="67" t="s">
        <v>373</v>
      </c>
      <c r="C33" s="67"/>
      <c r="D33" s="90"/>
      <c r="E33" s="90" t="n">
        <v>450000</v>
      </c>
      <c r="F33" s="91" t="n">
        <f aca="false">IF($A33="","",N(D33)-N(E33))</f>
        <v>-450000</v>
      </c>
      <c r="G33" s="8" t="str">
        <f aca="false">IF($A33="","",IFERROR(INDEX('Account Map'!$D$6:$D$200,MATCH($A33,'Account Map'!$A$6:$A$200,0)),"UNMAPPED"))</f>
        <v>Net assets with donor restrictions</v>
      </c>
      <c r="H33" s="8" t="str">
        <f aca="false">IF($A33="","",IFERROR(INDEX('Account Map'!$C$6:$C$200,MATCH($A33,'Account Map'!$A$6:$A$200,0)),"UNMAPPED"))</f>
        <v>Net Assets</v>
      </c>
      <c r="I33" s="8" t="str">
        <f aca="false">IF($A33="","",IFERROR(INDEX('Account Map'!$E$6:$E$200,MATCH($A33,'Account Map'!$A$6:$A$200,0))&amp;"",""))</f>
        <v>With</v>
      </c>
    </row>
    <row r="34" customFormat="false" ht="15" hidden="false" customHeight="false" outlineLevel="0" collapsed="false">
      <c r="A34" s="67" t="n">
        <v>4010</v>
      </c>
      <c r="B34" s="67" t="s">
        <v>374</v>
      </c>
      <c r="C34" s="67"/>
      <c r="D34" s="90"/>
      <c r="E34" s="90" t="n">
        <v>514630.35</v>
      </c>
      <c r="F34" s="91" t="n">
        <f aca="false">IF($A34="","",N(D34)-N(E34))</f>
        <v>-514630.35</v>
      </c>
      <c r="G34" s="8" t="str">
        <f aca="false">IF($A34="","",IFERROR(INDEX('Account Map'!$D$6:$D$200,MATCH($A34,'Account Map'!$A$6:$A$200,0)),"UNMAPPED"))</f>
        <v>Individual contributions</v>
      </c>
      <c r="H34" s="8" t="str">
        <f aca="false">IF($A34="","",IFERROR(INDEX('Account Map'!$C$6:$C$200,MATCH($A34,'Account Map'!$A$6:$A$200,0)),"UNMAPPED"))</f>
        <v>Revenue</v>
      </c>
      <c r="I34" s="8" t="str">
        <f aca="false">IF($A34="","",IFERROR(INDEX('Account Map'!$E$6:$E$200,MATCH($A34,'Account Map'!$A$6:$A$200,0))&amp;"",""))</f>
        <v>Without</v>
      </c>
    </row>
    <row r="35" customFormat="false" ht="15" hidden="false" customHeight="false" outlineLevel="0" collapsed="false">
      <c r="A35" s="67" t="n">
        <v>4020</v>
      </c>
      <c r="B35" s="67" t="s">
        <v>377</v>
      </c>
      <c r="C35" s="67"/>
      <c r="D35" s="90"/>
      <c r="E35" s="90" t="n">
        <v>139911.21</v>
      </c>
      <c r="F35" s="91" t="n">
        <f aca="false">IF($A35="","",N(D35)-N(E35))</f>
        <v>-139911.21</v>
      </c>
      <c r="G35" s="8" t="str">
        <f aca="false">IF($A35="","",IFERROR(INDEX('Account Map'!$D$6:$D$200,MATCH($A35,'Account Map'!$A$6:$A$200,0)),"UNMAPPED"))</f>
        <v>Corporate contributions</v>
      </c>
      <c r="H35" s="8" t="str">
        <f aca="false">IF($A35="","",IFERROR(INDEX('Account Map'!$C$6:$C$200,MATCH($A35,'Account Map'!$A$6:$A$200,0)),"UNMAPPED"))</f>
        <v>Revenue</v>
      </c>
      <c r="I35" s="8" t="str">
        <f aca="false">IF($A35="","",IFERROR(INDEX('Account Map'!$E$6:$E$200,MATCH($A35,'Account Map'!$A$6:$A$200,0))&amp;"",""))</f>
        <v>Without</v>
      </c>
    </row>
    <row r="36" customFormat="false" ht="15" hidden="false" customHeight="false" outlineLevel="0" collapsed="false">
      <c r="A36" s="67" t="n">
        <v>4030</v>
      </c>
      <c r="B36" s="67" t="s">
        <v>378</v>
      </c>
      <c r="C36" s="67"/>
      <c r="D36" s="90"/>
      <c r="E36" s="90" t="n">
        <v>127416.48</v>
      </c>
      <c r="F36" s="91" t="n">
        <f aca="false">IF($A36="","",N(D36)-N(E36))</f>
        <v>-127416.48</v>
      </c>
      <c r="G36" s="8" t="str">
        <f aca="false">IF($A36="","",IFERROR(INDEX('Account Map'!$D$6:$D$200,MATCH($A36,'Account Map'!$A$6:$A$200,0)),"UNMAPPED"))</f>
        <v>Foundation grants</v>
      </c>
      <c r="H36" s="8" t="str">
        <f aca="false">IF($A36="","",IFERROR(INDEX('Account Map'!$C$6:$C$200,MATCH($A36,'Account Map'!$A$6:$A$200,0)),"UNMAPPED"))</f>
        <v>Revenue</v>
      </c>
      <c r="I36" s="8" t="str">
        <f aca="false">IF($A36="","",IFERROR(INDEX('Account Map'!$E$6:$E$200,MATCH($A36,'Account Map'!$A$6:$A$200,0))&amp;"",""))</f>
        <v>Without</v>
      </c>
    </row>
    <row r="37" customFormat="false" ht="15" hidden="false" customHeight="false" outlineLevel="0" collapsed="false">
      <c r="A37" s="67" t="n">
        <v>4110</v>
      </c>
      <c r="B37" s="67" t="s">
        <v>379</v>
      </c>
      <c r="C37" s="67"/>
      <c r="D37" s="90"/>
      <c r="E37" s="90" t="n">
        <v>810559.58</v>
      </c>
      <c r="F37" s="91" t="n">
        <f aca="false">IF($A37="","",N(D37)-N(E37))</f>
        <v>-810559.58</v>
      </c>
      <c r="G37" s="8" t="str">
        <f aca="false">IF($A37="","",IFERROR(INDEX('Account Map'!$D$6:$D$200,MATCH($A37,'Account Map'!$A$6:$A$200,0)),"UNMAPPED"))</f>
        <v>Government grants: housing</v>
      </c>
      <c r="H37" s="8" t="str">
        <f aca="false">IF($A37="","",IFERROR(INDEX('Account Map'!$C$6:$C$200,MATCH($A37,'Account Map'!$A$6:$A$200,0)),"UNMAPPED"))</f>
        <v>Revenue</v>
      </c>
      <c r="I37" s="8" t="str">
        <f aca="false">IF($A37="","",IFERROR(INDEX('Account Map'!$E$6:$E$200,MATCH($A37,'Account Map'!$A$6:$A$200,0))&amp;"",""))</f>
        <v>Without</v>
      </c>
    </row>
    <row r="38" customFormat="false" ht="15" hidden="false" customHeight="false" outlineLevel="0" collapsed="false">
      <c r="A38" s="67" t="n">
        <v>4120</v>
      </c>
      <c r="B38" s="67" t="s">
        <v>380</v>
      </c>
      <c r="C38" s="67"/>
      <c r="D38" s="90"/>
      <c r="E38" s="90" t="n">
        <v>316326.86</v>
      </c>
      <c r="F38" s="91" t="n">
        <f aca="false">IF($A38="","",N(D38)-N(E38))</f>
        <v>-316326.86</v>
      </c>
      <c r="G38" s="8" t="str">
        <f aca="false">IF($A38="","",IFERROR(INDEX('Account Map'!$D$6:$D$200,MATCH($A38,'Account Map'!$A$6:$A$200,0)),"UNMAPPED"))</f>
        <v>Government grants: workforce</v>
      </c>
      <c r="H38" s="8" t="str">
        <f aca="false">IF($A38="","",IFERROR(INDEX('Account Map'!$C$6:$C$200,MATCH($A38,'Account Map'!$A$6:$A$200,0)),"UNMAPPED"))</f>
        <v>Revenue</v>
      </c>
      <c r="I38" s="8" t="str">
        <f aca="false">IF($A38="","",IFERROR(INDEX('Account Map'!$E$6:$E$200,MATCH($A38,'Account Map'!$A$6:$A$200,0))&amp;"",""))</f>
        <v>Without</v>
      </c>
    </row>
    <row r="39" customFormat="false" ht="15" hidden="false" customHeight="false" outlineLevel="0" collapsed="false">
      <c r="A39" s="67" t="n">
        <v>4130</v>
      </c>
      <c r="B39" s="67" t="s">
        <v>381</v>
      </c>
      <c r="C39" s="67"/>
      <c r="D39" s="90"/>
      <c r="E39" s="90" t="n">
        <v>272272.63</v>
      </c>
      <c r="F39" s="91" t="n">
        <f aca="false">IF($A39="","",N(D39)-N(E39))</f>
        <v>-272272.63</v>
      </c>
      <c r="G39" s="8" t="str">
        <f aca="false">IF($A39="","",IFERROR(INDEX('Account Map'!$D$6:$D$200,MATCH($A39,'Account Map'!$A$6:$A$200,0)),"UNMAPPED"))</f>
        <v>Government grants: senior services</v>
      </c>
      <c r="H39" s="8" t="str">
        <f aca="false">IF($A39="","",IFERROR(INDEX('Account Map'!$C$6:$C$200,MATCH($A39,'Account Map'!$A$6:$A$200,0)),"UNMAPPED"))</f>
        <v>Revenue</v>
      </c>
      <c r="I39" s="8" t="str">
        <f aca="false">IF($A39="","",IFERROR(INDEX('Account Map'!$E$6:$E$200,MATCH($A39,'Account Map'!$A$6:$A$200,0))&amp;"",""))</f>
        <v>Without</v>
      </c>
    </row>
    <row r="40" customFormat="false" ht="15" hidden="false" customHeight="false" outlineLevel="0" collapsed="false">
      <c r="A40" s="67" t="n">
        <v>4210</v>
      </c>
      <c r="B40" s="67" t="s">
        <v>382</v>
      </c>
      <c r="C40" s="67"/>
      <c r="D40" s="90"/>
      <c r="E40" s="90" t="n">
        <v>77537.24</v>
      </c>
      <c r="F40" s="91" t="n">
        <f aca="false">IF($A40="","",N(D40)-N(E40))</f>
        <v>-77537.24</v>
      </c>
      <c r="G40" s="8" t="str">
        <f aca="false">IF($A40="","",IFERROR(INDEX('Account Map'!$D$6:$D$200,MATCH($A40,'Account Map'!$A$6:$A$200,0)),"UNMAPPED"))</f>
        <v>Program service fees</v>
      </c>
      <c r="H40" s="8" t="str">
        <f aca="false">IF($A40="","",IFERROR(INDEX('Account Map'!$C$6:$C$200,MATCH($A40,'Account Map'!$A$6:$A$200,0)),"UNMAPPED"))</f>
        <v>Revenue</v>
      </c>
      <c r="I40" s="8" t="str">
        <f aca="false">IF($A40="","",IFERROR(INDEX('Account Map'!$E$6:$E$200,MATCH($A40,'Account Map'!$A$6:$A$200,0))&amp;"",""))</f>
        <v>Without</v>
      </c>
    </row>
    <row r="41" customFormat="false" ht="15" hidden="false" customHeight="false" outlineLevel="0" collapsed="false">
      <c r="A41" s="67" t="n">
        <v>4220</v>
      </c>
      <c r="B41" s="67" t="s">
        <v>383</v>
      </c>
      <c r="C41" s="67"/>
      <c r="D41" s="90"/>
      <c r="E41" s="90" t="n">
        <v>126735.55</v>
      </c>
      <c r="F41" s="91" t="n">
        <f aca="false">IF($A41="","",N(D41)-N(E41))</f>
        <v>-126735.55</v>
      </c>
      <c r="G41" s="8" t="str">
        <f aca="false">IF($A41="","",IFERROR(INDEX('Account Map'!$D$6:$D$200,MATCH($A41,'Account Map'!$A$6:$A$200,0)),"UNMAPPED"))</f>
        <v>Program service fees</v>
      </c>
      <c r="H41" s="8" t="str">
        <f aca="false">IF($A41="","",IFERROR(INDEX('Account Map'!$C$6:$C$200,MATCH($A41,'Account Map'!$A$6:$A$200,0)),"UNMAPPED"))</f>
        <v>Revenue</v>
      </c>
      <c r="I41" s="8" t="str">
        <f aca="false">IF($A41="","",IFERROR(INDEX('Account Map'!$E$6:$E$200,MATCH($A41,'Account Map'!$A$6:$A$200,0))&amp;"",""))</f>
        <v>Without</v>
      </c>
    </row>
    <row r="42" customFormat="false" ht="15" hidden="false" customHeight="false" outlineLevel="0" collapsed="false">
      <c r="A42" s="67" t="n">
        <v>4310</v>
      </c>
      <c r="B42" s="67" t="s">
        <v>384</v>
      </c>
      <c r="C42" s="67"/>
      <c r="D42" s="90"/>
      <c r="E42" s="90"/>
      <c r="F42" s="91" t="n">
        <f aca="false">IF($A42="","",N(D42)-N(E42))</f>
        <v>0</v>
      </c>
      <c r="G42" s="8" t="str">
        <f aca="false">IF($A42="","",IFERROR(INDEX('Account Map'!$D$6:$D$200,MATCH($A42,'Account Map'!$A$6:$A$200,0)),"UNMAPPED"))</f>
        <v>Special event revenue</v>
      </c>
      <c r="H42" s="8" t="str">
        <f aca="false">IF($A42="","",IFERROR(INDEX('Account Map'!$C$6:$C$200,MATCH($A42,'Account Map'!$A$6:$A$200,0)),"UNMAPPED"))</f>
        <v>Revenue</v>
      </c>
      <c r="I42" s="8" t="str">
        <f aca="false">IF($A42="","",IFERROR(INDEX('Account Map'!$E$6:$E$200,MATCH($A42,'Account Map'!$A$6:$A$200,0))&amp;"",""))</f>
        <v>Without</v>
      </c>
    </row>
    <row r="43" customFormat="false" ht="15" hidden="false" customHeight="false" outlineLevel="0" collapsed="false">
      <c r="A43" s="67" t="n">
        <v>4320</v>
      </c>
      <c r="B43" s="67" t="s">
        <v>385</v>
      </c>
      <c r="C43" s="67"/>
      <c r="D43" s="90"/>
      <c r="E43" s="90"/>
      <c r="F43" s="91" t="n">
        <f aca="false">IF($A43="","",N(D43)-N(E43))</f>
        <v>0</v>
      </c>
      <c r="G43" s="8" t="str">
        <f aca="false">IF($A43="","",IFERROR(INDEX('Account Map'!$D$6:$D$200,MATCH($A43,'Account Map'!$A$6:$A$200,0)),"UNMAPPED"))</f>
        <v>Less cost of direct benefits to donors</v>
      </c>
      <c r="H43" s="8" t="str">
        <f aca="false">IF($A43="","",IFERROR(INDEX('Account Map'!$C$6:$C$200,MATCH($A43,'Account Map'!$A$6:$A$200,0)),"UNMAPPED"))</f>
        <v>Revenue</v>
      </c>
      <c r="I43" s="8" t="str">
        <f aca="false">IF($A43="","",IFERROR(INDEX('Account Map'!$E$6:$E$200,MATCH($A43,'Account Map'!$A$6:$A$200,0))&amp;"",""))</f>
        <v>Without</v>
      </c>
    </row>
    <row r="44" customFormat="false" ht="15" hidden="false" customHeight="false" outlineLevel="0" collapsed="false">
      <c r="A44" s="67" t="n">
        <v>4410</v>
      </c>
      <c r="B44" s="67" t="s">
        <v>386</v>
      </c>
      <c r="C44" s="67"/>
      <c r="D44" s="90"/>
      <c r="E44" s="90" t="n">
        <v>18692.13</v>
      </c>
      <c r="F44" s="91" t="n">
        <f aca="false">IF($A44="","",N(D44)-N(E44))</f>
        <v>-18692.13</v>
      </c>
      <c r="G44" s="8" t="str">
        <f aca="false">IF($A44="","",IFERROR(INDEX('Account Map'!$D$6:$D$200,MATCH($A44,'Account Map'!$A$6:$A$200,0)),"UNMAPPED"))</f>
        <v>Investment return and other income</v>
      </c>
      <c r="H44" s="8" t="str">
        <f aca="false">IF($A44="","",IFERROR(INDEX('Account Map'!$C$6:$C$200,MATCH($A44,'Account Map'!$A$6:$A$200,0)),"UNMAPPED"))</f>
        <v>Revenue</v>
      </c>
      <c r="I44" s="8" t="str">
        <f aca="false">IF($A44="","",IFERROR(INDEX('Account Map'!$E$6:$E$200,MATCH($A44,'Account Map'!$A$6:$A$200,0))&amp;"",""))</f>
        <v>Without</v>
      </c>
    </row>
    <row r="45" customFormat="false" ht="15" hidden="false" customHeight="false" outlineLevel="0" collapsed="false">
      <c r="A45" s="67" t="n">
        <v>4510</v>
      </c>
      <c r="B45" s="67" t="s">
        <v>387</v>
      </c>
      <c r="C45" s="67"/>
      <c r="D45" s="90"/>
      <c r="E45" s="90" t="n">
        <v>7880.73</v>
      </c>
      <c r="F45" s="91" t="n">
        <f aca="false">IF($A45="","",N(D45)-N(E45))</f>
        <v>-7880.73</v>
      </c>
      <c r="G45" s="8" t="str">
        <f aca="false">IF($A45="","",IFERROR(INDEX('Account Map'!$D$6:$D$200,MATCH($A45,'Account Map'!$A$6:$A$200,0)),"UNMAPPED"))</f>
        <v>Investment return and other income</v>
      </c>
      <c r="H45" s="8" t="str">
        <f aca="false">IF($A45="","",IFERROR(INDEX('Account Map'!$C$6:$C$200,MATCH($A45,'Account Map'!$A$6:$A$200,0)),"UNMAPPED"))</f>
        <v>Revenue</v>
      </c>
      <c r="I45" s="8" t="str">
        <f aca="false">IF($A45="","",IFERROR(INDEX('Account Map'!$E$6:$E$200,MATCH($A45,'Account Map'!$A$6:$A$200,0))&amp;"",""))</f>
        <v>Without</v>
      </c>
    </row>
    <row r="46" customFormat="false" ht="15" hidden="false" customHeight="false" outlineLevel="0" collapsed="false">
      <c r="A46" s="67" t="n">
        <v>4610</v>
      </c>
      <c r="B46" s="67" t="s">
        <v>389</v>
      </c>
      <c r="C46" s="67"/>
      <c r="D46" s="90"/>
      <c r="E46" s="90" t="n">
        <v>374800</v>
      </c>
      <c r="F46" s="91" t="n">
        <f aca="false">IF($A46="","",N(D46)-N(E46))</f>
        <v>-374800</v>
      </c>
      <c r="G46" s="8" t="str">
        <f aca="false">IF($A46="","",IFERROR(INDEX('Account Map'!$D$6:$D$200,MATCH($A46,'Account Map'!$A$6:$A$200,0)),"UNMAPPED"))</f>
        <v>Contributions with donor restrictions</v>
      </c>
      <c r="H46" s="8" t="str">
        <f aca="false">IF($A46="","",IFERROR(INDEX('Account Map'!$C$6:$C$200,MATCH($A46,'Account Map'!$A$6:$A$200,0)),"UNMAPPED"))</f>
        <v>Revenue</v>
      </c>
      <c r="I46" s="8" t="str">
        <f aca="false">IF($A46="","",IFERROR(INDEX('Account Map'!$E$6:$E$200,MATCH($A46,'Account Map'!$A$6:$A$200,0))&amp;"",""))</f>
        <v>With</v>
      </c>
    </row>
    <row r="47" customFormat="false" ht="15" hidden="false" customHeight="false" outlineLevel="0" collapsed="false">
      <c r="A47" s="67" t="n">
        <v>4620</v>
      </c>
      <c r="B47" s="67" t="s">
        <v>390</v>
      </c>
      <c r="C47" s="67"/>
      <c r="D47" s="90"/>
      <c r="E47" s="90"/>
      <c r="F47" s="91" t="n">
        <f aca="false">IF($A47="","",N(D47)-N(E47))</f>
        <v>0</v>
      </c>
      <c r="G47" s="8" t="str">
        <f aca="false">IF($A47="","",IFERROR(INDEX('Account Map'!$D$6:$D$200,MATCH($A47,'Account Map'!$A$6:$A$200,0)),"UNMAPPED"))</f>
        <v>Contributions with donor restrictions</v>
      </c>
      <c r="H47" s="8" t="str">
        <f aca="false">IF($A47="","",IFERROR(INDEX('Account Map'!$C$6:$C$200,MATCH($A47,'Account Map'!$A$6:$A$200,0)),"UNMAPPED"))</f>
        <v>Revenue</v>
      </c>
      <c r="I47" s="8" t="str">
        <f aca="false">IF($A47="","",IFERROR(INDEX('Account Map'!$E$6:$E$200,MATCH($A47,'Account Map'!$A$6:$A$200,0))&amp;"",""))</f>
        <v>With</v>
      </c>
    </row>
    <row r="48" customFormat="false" ht="15" hidden="false" customHeight="false" outlineLevel="0" collapsed="false">
      <c r="A48" s="67" t="n">
        <v>4630</v>
      </c>
      <c r="B48" s="67" t="s">
        <v>391</v>
      </c>
      <c r="C48" s="67"/>
      <c r="D48" s="90"/>
      <c r="E48" s="90" t="n">
        <v>18743.95</v>
      </c>
      <c r="F48" s="91" t="n">
        <f aca="false">IF($A48="","",N(D48)-N(E48))</f>
        <v>-18743.95</v>
      </c>
      <c r="G48" s="8" t="str">
        <f aca="false">IF($A48="","",IFERROR(INDEX('Account Map'!$D$6:$D$200,MATCH($A48,'Account Map'!$A$6:$A$200,0)),"UNMAPPED"))</f>
        <v>Endowment investment return</v>
      </c>
      <c r="H48" s="8" t="str">
        <f aca="false">IF($A48="","",IFERROR(INDEX('Account Map'!$C$6:$C$200,MATCH($A48,'Account Map'!$A$6:$A$200,0)),"UNMAPPED"))</f>
        <v>Revenue</v>
      </c>
      <c r="I48" s="8" t="str">
        <f aca="false">IF($A48="","",IFERROR(INDEX('Account Map'!$E$6:$E$200,MATCH($A48,'Account Map'!$A$6:$A$200,0))&amp;"",""))</f>
        <v>With</v>
      </c>
    </row>
    <row r="49" customFormat="false" ht="15" hidden="false" customHeight="false" outlineLevel="0" collapsed="false">
      <c r="A49" s="67" t="n">
        <v>4900</v>
      </c>
      <c r="B49" s="67" t="s">
        <v>388</v>
      </c>
      <c r="C49" s="67"/>
      <c r="D49" s="90"/>
      <c r="E49" s="90" t="n">
        <v>259900</v>
      </c>
      <c r="F49" s="91" t="n">
        <f aca="false">IF($A49="","",N(D49)-N(E49))</f>
        <v>-259900</v>
      </c>
      <c r="G49" s="8" t="str">
        <f aca="false">IF($A49="","",IFERROR(INDEX('Account Map'!$D$6:$D$200,MATCH($A49,'Account Map'!$A$6:$A$200,0)),"UNMAPPED"))</f>
        <v>Net assets released from restrictions</v>
      </c>
      <c r="H49" s="8" t="str">
        <f aca="false">IF($A49="","",IFERROR(INDEX('Account Map'!$C$6:$C$200,MATCH($A49,'Account Map'!$A$6:$A$200,0)),"UNMAPPED"))</f>
        <v>Revenue</v>
      </c>
      <c r="I49" s="8" t="str">
        <f aca="false">IF($A49="","",IFERROR(INDEX('Account Map'!$E$6:$E$200,MATCH($A49,'Account Map'!$A$6:$A$200,0))&amp;"",""))</f>
        <v>Without</v>
      </c>
    </row>
    <row r="50" customFormat="false" ht="15" hidden="false" customHeight="false" outlineLevel="0" collapsed="false">
      <c r="A50" s="67" t="n">
        <v>4910</v>
      </c>
      <c r="B50" s="67" t="s">
        <v>392</v>
      </c>
      <c r="C50" s="67"/>
      <c r="D50" s="90" t="n">
        <v>259900</v>
      </c>
      <c r="E50" s="90"/>
      <c r="F50" s="91" t="n">
        <f aca="false">IF($A50="","",N(D50)-N(E50))</f>
        <v>259900</v>
      </c>
      <c r="G50" s="8" t="str">
        <f aca="false">IF($A50="","",IFERROR(INDEX('Account Map'!$D$6:$D$200,MATCH($A50,'Account Map'!$A$6:$A$200,0)),"UNMAPPED"))</f>
        <v>Released from restrictions</v>
      </c>
      <c r="H50" s="8" t="str">
        <f aca="false">IF($A50="","",IFERROR(INDEX('Account Map'!$C$6:$C$200,MATCH($A50,'Account Map'!$A$6:$A$200,0)),"UNMAPPED"))</f>
        <v>Revenue</v>
      </c>
      <c r="I50" s="8" t="str">
        <f aca="false">IF($A50="","",IFERROR(INDEX('Account Map'!$E$6:$E$200,MATCH($A50,'Account Map'!$A$6:$A$200,0))&amp;"",""))</f>
        <v>With</v>
      </c>
    </row>
    <row r="51" customFormat="false" ht="15" hidden="false" customHeight="false" outlineLevel="0" collapsed="false">
      <c r="A51" s="67" t="n">
        <v>5010</v>
      </c>
      <c r="B51" s="67" t="s">
        <v>393</v>
      </c>
      <c r="C51" s="67" t="s">
        <v>139</v>
      </c>
      <c r="D51" s="90" t="n">
        <v>510776.31</v>
      </c>
      <c r="E51" s="90"/>
      <c r="F51" s="91" t="n">
        <f aca="false">IF($A51="","",N(D51)-N(E51))</f>
        <v>510776.31</v>
      </c>
      <c r="G51" s="8" t="str">
        <f aca="false">IF($A51="","",IFERROR(INDEX('Account Map'!$D$6:$D$200,MATCH($A51,'Account Map'!$A$6:$A$200,0)),"UNMAPPED"))</f>
        <v>Salaries and wages</v>
      </c>
      <c r="H51" s="8" t="str">
        <f aca="false">IF($A51="","",IFERROR(INDEX('Account Map'!$C$6:$C$200,MATCH($A51,'Account Map'!$A$6:$A$200,0)),"UNMAPPED"))</f>
        <v>Expense</v>
      </c>
      <c r="I51" s="8" t="str">
        <f aca="false">IF($A51="","",IFERROR(INDEX('Account Map'!$E$6:$E$200,MATCH($A51,'Account Map'!$A$6:$A$200,0))&amp;"",""))</f>
        <v>Without</v>
      </c>
    </row>
    <row r="52" customFormat="false" ht="15" hidden="false" customHeight="false" outlineLevel="0" collapsed="false">
      <c r="A52" s="67" t="n">
        <v>5010</v>
      </c>
      <c r="B52" s="67" t="s">
        <v>393</v>
      </c>
      <c r="C52" s="67" t="s">
        <v>140</v>
      </c>
      <c r="D52" s="90" t="n">
        <v>354705.77</v>
      </c>
      <c r="E52" s="90"/>
      <c r="F52" s="91" t="n">
        <f aca="false">IF($A52="","",N(D52)-N(E52))</f>
        <v>354705.77</v>
      </c>
      <c r="G52" s="8" t="str">
        <f aca="false">IF($A52="","",IFERROR(INDEX('Account Map'!$D$6:$D$200,MATCH($A52,'Account Map'!$A$6:$A$200,0)),"UNMAPPED"))</f>
        <v>Salaries and wages</v>
      </c>
      <c r="H52" s="8" t="str">
        <f aca="false">IF($A52="","",IFERROR(INDEX('Account Map'!$C$6:$C$200,MATCH($A52,'Account Map'!$A$6:$A$200,0)),"UNMAPPED"))</f>
        <v>Expense</v>
      </c>
      <c r="I52" s="8" t="str">
        <f aca="false">IF($A52="","",IFERROR(INDEX('Account Map'!$E$6:$E$200,MATCH($A52,'Account Map'!$A$6:$A$200,0))&amp;"",""))</f>
        <v>Without</v>
      </c>
    </row>
    <row r="53" customFormat="false" ht="15" hidden="false" customHeight="false" outlineLevel="0" collapsed="false">
      <c r="A53" s="67" t="n">
        <v>5010</v>
      </c>
      <c r="B53" s="67" t="s">
        <v>393</v>
      </c>
      <c r="C53" s="67" t="s">
        <v>141</v>
      </c>
      <c r="D53" s="90" t="n">
        <v>297952.85</v>
      </c>
      <c r="E53" s="90"/>
      <c r="F53" s="91" t="n">
        <f aca="false">IF($A53="","",N(D53)-N(E53))</f>
        <v>297952.85</v>
      </c>
      <c r="G53" s="8" t="str">
        <f aca="false">IF($A53="","",IFERROR(INDEX('Account Map'!$D$6:$D$200,MATCH($A53,'Account Map'!$A$6:$A$200,0)),"UNMAPPED"))</f>
        <v>Salaries and wages</v>
      </c>
      <c r="H53" s="8" t="str">
        <f aca="false">IF($A53="","",IFERROR(INDEX('Account Map'!$C$6:$C$200,MATCH($A53,'Account Map'!$A$6:$A$200,0)),"UNMAPPED"))</f>
        <v>Expense</v>
      </c>
      <c r="I53" s="8" t="str">
        <f aca="false">IF($A53="","",IFERROR(INDEX('Account Map'!$E$6:$E$200,MATCH($A53,'Account Map'!$A$6:$A$200,0))&amp;"",""))</f>
        <v>Without</v>
      </c>
    </row>
    <row r="54" customFormat="false" ht="15" hidden="false" customHeight="false" outlineLevel="0" collapsed="false">
      <c r="A54" s="67" t="n">
        <v>5010</v>
      </c>
      <c r="B54" s="67" t="s">
        <v>393</v>
      </c>
      <c r="C54" s="67" t="s">
        <v>143</v>
      </c>
      <c r="D54" s="90" t="n">
        <v>170258.77</v>
      </c>
      <c r="E54" s="90"/>
      <c r="F54" s="91" t="n">
        <f aca="false">IF($A54="","",N(D54)-N(E54))</f>
        <v>170258.77</v>
      </c>
      <c r="G54" s="8" t="str">
        <f aca="false">IF($A54="","",IFERROR(INDEX('Account Map'!$D$6:$D$200,MATCH($A54,'Account Map'!$A$6:$A$200,0)),"UNMAPPED"))</f>
        <v>Salaries and wages</v>
      </c>
      <c r="H54" s="8" t="str">
        <f aca="false">IF($A54="","",IFERROR(INDEX('Account Map'!$C$6:$C$200,MATCH($A54,'Account Map'!$A$6:$A$200,0)),"UNMAPPED"))</f>
        <v>Expense</v>
      </c>
      <c r="I54" s="8" t="str">
        <f aca="false">IF($A54="","",IFERROR(INDEX('Account Map'!$E$6:$E$200,MATCH($A54,'Account Map'!$A$6:$A$200,0))&amp;"",""))</f>
        <v>Without</v>
      </c>
    </row>
    <row r="55" customFormat="false" ht="15" hidden="false" customHeight="false" outlineLevel="0" collapsed="false">
      <c r="A55" s="67" t="n">
        <v>5010</v>
      </c>
      <c r="B55" s="67" t="s">
        <v>393</v>
      </c>
      <c r="C55" s="67" t="s">
        <v>144</v>
      </c>
      <c r="D55" s="90" t="n">
        <v>85129.38</v>
      </c>
      <c r="E55" s="90"/>
      <c r="F55" s="91" t="n">
        <f aca="false">IF($A55="","",N(D55)-N(E55))</f>
        <v>85129.38</v>
      </c>
      <c r="G55" s="8" t="str">
        <f aca="false">IF($A55="","",IFERROR(INDEX('Account Map'!$D$6:$D$200,MATCH($A55,'Account Map'!$A$6:$A$200,0)),"UNMAPPED"))</f>
        <v>Salaries and wages</v>
      </c>
      <c r="H55" s="8" t="str">
        <f aca="false">IF($A55="","",IFERROR(INDEX('Account Map'!$C$6:$C$200,MATCH($A55,'Account Map'!$A$6:$A$200,0)),"UNMAPPED"))</f>
        <v>Expense</v>
      </c>
      <c r="I55" s="8" t="str">
        <f aca="false">IF($A55="","",IFERROR(INDEX('Account Map'!$E$6:$E$200,MATCH($A55,'Account Map'!$A$6:$A$200,0))&amp;"",""))</f>
        <v>Without</v>
      </c>
    </row>
    <row r="56" customFormat="false" ht="15" hidden="false" customHeight="false" outlineLevel="0" collapsed="false">
      <c r="A56" s="67" t="n">
        <v>5020</v>
      </c>
      <c r="B56" s="67" t="s">
        <v>395</v>
      </c>
      <c r="C56" s="67" t="s">
        <v>139</v>
      </c>
      <c r="D56" s="90" t="n">
        <v>40469.87</v>
      </c>
      <c r="E56" s="90"/>
      <c r="F56" s="91" t="n">
        <f aca="false">IF($A56="","",N(D56)-N(E56))</f>
        <v>40469.87</v>
      </c>
      <c r="G56" s="8" t="str">
        <f aca="false">IF($A56="","",IFERROR(INDEX('Account Map'!$D$6:$D$200,MATCH($A56,'Account Map'!$A$6:$A$200,0)),"UNMAPPED"))</f>
        <v>Payroll taxes and benefits</v>
      </c>
      <c r="H56" s="8" t="str">
        <f aca="false">IF($A56="","",IFERROR(INDEX('Account Map'!$C$6:$C$200,MATCH($A56,'Account Map'!$A$6:$A$200,0)),"UNMAPPED"))</f>
        <v>Expense</v>
      </c>
      <c r="I56" s="8" t="str">
        <f aca="false">IF($A56="","",IFERROR(INDEX('Account Map'!$E$6:$E$200,MATCH($A56,'Account Map'!$A$6:$A$200,0))&amp;"",""))</f>
        <v>Without</v>
      </c>
    </row>
    <row r="57" customFormat="false" ht="15" hidden="false" customHeight="false" outlineLevel="0" collapsed="false">
      <c r="A57" s="67" t="n">
        <v>5020</v>
      </c>
      <c r="B57" s="67" t="s">
        <v>395</v>
      </c>
      <c r="C57" s="67" t="s">
        <v>140</v>
      </c>
      <c r="D57" s="90" t="n">
        <v>28104.07</v>
      </c>
      <c r="E57" s="90"/>
      <c r="F57" s="91" t="n">
        <f aca="false">IF($A57="","",N(D57)-N(E57))</f>
        <v>28104.07</v>
      </c>
      <c r="G57" s="8" t="str">
        <f aca="false">IF($A57="","",IFERROR(INDEX('Account Map'!$D$6:$D$200,MATCH($A57,'Account Map'!$A$6:$A$200,0)),"UNMAPPED"))</f>
        <v>Payroll taxes and benefits</v>
      </c>
      <c r="H57" s="8" t="str">
        <f aca="false">IF($A57="","",IFERROR(INDEX('Account Map'!$C$6:$C$200,MATCH($A57,'Account Map'!$A$6:$A$200,0)),"UNMAPPED"))</f>
        <v>Expense</v>
      </c>
      <c r="I57" s="8" t="str">
        <f aca="false">IF($A57="","",IFERROR(INDEX('Account Map'!$E$6:$E$200,MATCH($A57,'Account Map'!$A$6:$A$200,0))&amp;"",""))</f>
        <v>Without</v>
      </c>
    </row>
    <row r="58" customFormat="false" ht="15" hidden="false" customHeight="false" outlineLevel="0" collapsed="false">
      <c r="A58" s="67" t="n">
        <v>5020</v>
      </c>
      <c r="B58" s="67" t="s">
        <v>395</v>
      </c>
      <c r="C58" s="67" t="s">
        <v>141</v>
      </c>
      <c r="D58" s="90" t="n">
        <v>23607.42</v>
      </c>
      <c r="E58" s="90"/>
      <c r="F58" s="91" t="n">
        <f aca="false">IF($A58="","",N(D58)-N(E58))</f>
        <v>23607.42</v>
      </c>
      <c r="G58" s="8" t="str">
        <f aca="false">IF($A58="","",IFERROR(INDEX('Account Map'!$D$6:$D$200,MATCH($A58,'Account Map'!$A$6:$A$200,0)),"UNMAPPED"))</f>
        <v>Payroll taxes and benefits</v>
      </c>
      <c r="H58" s="8" t="str">
        <f aca="false">IF($A58="","",IFERROR(INDEX('Account Map'!$C$6:$C$200,MATCH($A58,'Account Map'!$A$6:$A$200,0)),"UNMAPPED"))</f>
        <v>Expense</v>
      </c>
      <c r="I58" s="8" t="str">
        <f aca="false">IF($A58="","",IFERROR(INDEX('Account Map'!$E$6:$E$200,MATCH($A58,'Account Map'!$A$6:$A$200,0))&amp;"",""))</f>
        <v>Without</v>
      </c>
    </row>
    <row r="59" customFormat="false" ht="15" hidden="false" customHeight="false" outlineLevel="0" collapsed="false">
      <c r="A59" s="67" t="n">
        <v>5020</v>
      </c>
      <c r="B59" s="67" t="s">
        <v>395</v>
      </c>
      <c r="C59" s="67" t="s">
        <v>143</v>
      </c>
      <c r="D59" s="90" t="n">
        <v>13489.95</v>
      </c>
      <c r="E59" s="90"/>
      <c r="F59" s="91" t="n">
        <f aca="false">IF($A59="","",N(D59)-N(E59))</f>
        <v>13489.95</v>
      </c>
      <c r="G59" s="8" t="str">
        <f aca="false">IF($A59="","",IFERROR(INDEX('Account Map'!$D$6:$D$200,MATCH($A59,'Account Map'!$A$6:$A$200,0)),"UNMAPPED"))</f>
        <v>Payroll taxes and benefits</v>
      </c>
      <c r="H59" s="8" t="str">
        <f aca="false">IF($A59="","",IFERROR(INDEX('Account Map'!$C$6:$C$200,MATCH($A59,'Account Map'!$A$6:$A$200,0)),"UNMAPPED"))</f>
        <v>Expense</v>
      </c>
      <c r="I59" s="8" t="str">
        <f aca="false">IF($A59="","",IFERROR(INDEX('Account Map'!$E$6:$E$200,MATCH($A59,'Account Map'!$A$6:$A$200,0))&amp;"",""))</f>
        <v>Without</v>
      </c>
    </row>
    <row r="60" customFormat="false" ht="15" hidden="false" customHeight="false" outlineLevel="0" collapsed="false">
      <c r="A60" s="67" t="n">
        <v>5020</v>
      </c>
      <c r="B60" s="67" t="s">
        <v>395</v>
      </c>
      <c r="C60" s="67" t="s">
        <v>144</v>
      </c>
      <c r="D60" s="90" t="n">
        <v>6744.98</v>
      </c>
      <c r="E60" s="90"/>
      <c r="F60" s="91" t="n">
        <f aca="false">IF($A60="","",N(D60)-N(E60))</f>
        <v>6744.98</v>
      </c>
      <c r="G60" s="8" t="str">
        <f aca="false">IF($A60="","",IFERROR(INDEX('Account Map'!$D$6:$D$200,MATCH($A60,'Account Map'!$A$6:$A$200,0)),"UNMAPPED"))</f>
        <v>Payroll taxes and benefits</v>
      </c>
      <c r="H60" s="8" t="str">
        <f aca="false">IF($A60="","",IFERROR(INDEX('Account Map'!$C$6:$C$200,MATCH($A60,'Account Map'!$A$6:$A$200,0)),"UNMAPPED"))</f>
        <v>Expense</v>
      </c>
      <c r="I60" s="8" t="str">
        <f aca="false">IF($A60="","",IFERROR(INDEX('Account Map'!$E$6:$E$200,MATCH($A60,'Account Map'!$A$6:$A$200,0))&amp;"",""))</f>
        <v>Without</v>
      </c>
    </row>
    <row r="61" customFormat="false" ht="15" hidden="false" customHeight="false" outlineLevel="0" collapsed="false">
      <c r="A61" s="67" t="n">
        <v>5030</v>
      </c>
      <c r="B61" s="67" t="s">
        <v>396</v>
      </c>
      <c r="C61" s="67" t="s">
        <v>139</v>
      </c>
      <c r="D61" s="90" t="n">
        <v>87797.84</v>
      </c>
      <c r="E61" s="90"/>
      <c r="F61" s="91" t="n">
        <f aca="false">IF($A61="","",N(D61)-N(E61))</f>
        <v>87797.84</v>
      </c>
      <c r="G61" s="8" t="str">
        <f aca="false">IF($A61="","",IFERROR(INDEX('Account Map'!$D$6:$D$200,MATCH($A61,'Account Map'!$A$6:$A$200,0)),"UNMAPPED"))</f>
        <v>Payroll taxes and benefits</v>
      </c>
      <c r="H61" s="8" t="str">
        <f aca="false">IF($A61="","",IFERROR(INDEX('Account Map'!$C$6:$C$200,MATCH($A61,'Account Map'!$A$6:$A$200,0)),"UNMAPPED"))</f>
        <v>Expense</v>
      </c>
      <c r="I61" s="8" t="str">
        <f aca="false">IF($A61="","",IFERROR(INDEX('Account Map'!$E$6:$E$200,MATCH($A61,'Account Map'!$A$6:$A$200,0))&amp;"",""))</f>
        <v>Without</v>
      </c>
    </row>
    <row r="62" customFormat="false" ht="15" hidden="false" customHeight="false" outlineLevel="0" collapsed="false">
      <c r="A62" s="67" t="n">
        <v>5030</v>
      </c>
      <c r="B62" s="67" t="s">
        <v>396</v>
      </c>
      <c r="C62" s="67" t="s">
        <v>140</v>
      </c>
      <c r="D62" s="90" t="n">
        <v>60970.72</v>
      </c>
      <c r="E62" s="90"/>
      <c r="F62" s="91" t="n">
        <f aca="false">IF($A62="","",N(D62)-N(E62))</f>
        <v>60970.72</v>
      </c>
      <c r="G62" s="8" t="str">
        <f aca="false">IF($A62="","",IFERROR(INDEX('Account Map'!$D$6:$D$200,MATCH($A62,'Account Map'!$A$6:$A$200,0)),"UNMAPPED"))</f>
        <v>Payroll taxes and benefits</v>
      </c>
      <c r="H62" s="8" t="str">
        <f aca="false">IF($A62="","",IFERROR(INDEX('Account Map'!$C$6:$C$200,MATCH($A62,'Account Map'!$A$6:$A$200,0)),"UNMAPPED"))</f>
        <v>Expense</v>
      </c>
      <c r="I62" s="8" t="str">
        <f aca="false">IF($A62="","",IFERROR(INDEX('Account Map'!$E$6:$E$200,MATCH($A62,'Account Map'!$A$6:$A$200,0))&amp;"",""))</f>
        <v>Without</v>
      </c>
    </row>
    <row r="63" customFormat="false" ht="15" hidden="false" customHeight="false" outlineLevel="0" collapsed="false">
      <c r="A63" s="67" t="n">
        <v>5030</v>
      </c>
      <c r="B63" s="67" t="s">
        <v>396</v>
      </c>
      <c r="C63" s="67" t="s">
        <v>141</v>
      </c>
      <c r="D63" s="90" t="n">
        <v>51215.41</v>
      </c>
      <c r="E63" s="90"/>
      <c r="F63" s="91" t="n">
        <f aca="false">IF($A63="","",N(D63)-N(E63))</f>
        <v>51215.41</v>
      </c>
      <c r="G63" s="8" t="str">
        <f aca="false">IF($A63="","",IFERROR(INDEX('Account Map'!$D$6:$D$200,MATCH($A63,'Account Map'!$A$6:$A$200,0)),"UNMAPPED"))</f>
        <v>Payroll taxes and benefits</v>
      </c>
      <c r="H63" s="8" t="str">
        <f aca="false">IF($A63="","",IFERROR(INDEX('Account Map'!$C$6:$C$200,MATCH($A63,'Account Map'!$A$6:$A$200,0)),"UNMAPPED"))</f>
        <v>Expense</v>
      </c>
      <c r="I63" s="8" t="str">
        <f aca="false">IF($A63="","",IFERROR(INDEX('Account Map'!$E$6:$E$200,MATCH($A63,'Account Map'!$A$6:$A$200,0))&amp;"",""))</f>
        <v>Without</v>
      </c>
    </row>
    <row r="64" customFormat="false" ht="15" hidden="false" customHeight="false" outlineLevel="0" collapsed="false">
      <c r="A64" s="67" t="n">
        <v>5030</v>
      </c>
      <c r="B64" s="67" t="s">
        <v>396</v>
      </c>
      <c r="C64" s="67" t="s">
        <v>143</v>
      </c>
      <c r="D64" s="90" t="n">
        <v>29265.95</v>
      </c>
      <c r="E64" s="90"/>
      <c r="F64" s="91" t="n">
        <f aca="false">IF($A64="","",N(D64)-N(E64))</f>
        <v>29265.95</v>
      </c>
      <c r="G64" s="8" t="str">
        <f aca="false">IF($A64="","",IFERROR(INDEX('Account Map'!$D$6:$D$200,MATCH($A64,'Account Map'!$A$6:$A$200,0)),"UNMAPPED"))</f>
        <v>Payroll taxes and benefits</v>
      </c>
      <c r="H64" s="8" t="str">
        <f aca="false">IF($A64="","",IFERROR(INDEX('Account Map'!$C$6:$C$200,MATCH($A64,'Account Map'!$A$6:$A$200,0)),"UNMAPPED"))</f>
        <v>Expense</v>
      </c>
      <c r="I64" s="8" t="str">
        <f aca="false">IF($A64="","",IFERROR(INDEX('Account Map'!$E$6:$E$200,MATCH($A64,'Account Map'!$A$6:$A$200,0))&amp;"",""))</f>
        <v>Without</v>
      </c>
    </row>
    <row r="65" customFormat="false" ht="15" hidden="false" customHeight="false" outlineLevel="0" collapsed="false">
      <c r="A65" s="67" t="n">
        <v>5030</v>
      </c>
      <c r="B65" s="67" t="s">
        <v>396</v>
      </c>
      <c r="C65" s="67" t="s">
        <v>144</v>
      </c>
      <c r="D65" s="90" t="n">
        <v>14632.97</v>
      </c>
      <c r="E65" s="90"/>
      <c r="F65" s="91" t="n">
        <f aca="false">IF($A65="","",N(D65)-N(E65))</f>
        <v>14632.97</v>
      </c>
      <c r="G65" s="8" t="str">
        <f aca="false">IF($A65="","",IFERROR(INDEX('Account Map'!$D$6:$D$200,MATCH($A65,'Account Map'!$A$6:$A$200,0)),"UNMAPPED"))</f>
        <v>Payroll taxes and benefits</v>
      </c>
      <c r="H65" s="8" t="str">
        <f aca="false">IF($A65="","",IFERROR(INDEX('Account Map'!$C$6:$C$200,MATCH($A65,'Account Map'!$A$6:$A$200,0)),"UNMAPPED"))</f>
        <v>Expense</v>
      </c>
      <c r="I65" s="8" t="str">
        <f aca="false">IF($A65="","",IFERROR(INDEX('Account Map'!$E$6:$E$200,MATCH($A65,'Account Map'!$A$6:$A$200,0))&amp;"",""))</f>
        <v>Without</v>
      </c>
    </row>
    <row r="66" customFormat="false" ht="15" hidden="false" customHeight="false" outlineLevel="0" collapsed="false">
      <c r="A66" s="67" t="n">
        <v>5110</v>
      </c>
      <c r="B66" s="67" t="s">
        <v>397</v>
      </c>
      <c r="C66" s="67" t="s">
        <v>143</v>
      </c>
      <c r="D66" s="90" t="n">
        <v>34839.59</v>
      </c>
      <c r="E66" s="90"/>
      <c r="F66" s="91" t="n">
        <f aca="false">IF($A66="","",N(D66)-N(E66))</f>
        <v>34839.59</v>
      </c>
      <c r="G66" s="8" t="str">
        <f aca="false">IF($A66="","",IFERROR(INDEX('Account Map'!$D$6:$D$200,MATCH($A66,'Account Map'!$A$6:$A$200,0)),"UNMAPPED"))</f>
        <v>Professional and contract services</v>
      </c>
      <c r="H66" s="8" t="str">
        <f aca="false">IF($A66="","",IFERROR(INDEX('Account Map'!$C$6:$C$200,MATCH($A66,'Account Map'!$A$6:$A$200,0)),"UNMAPPED"))</f>
        <v>Expense</v>
      </c>
      <c r="I66" s="8" t="str">
        <f aca="false">IF($A66="","",IFERROR(INDEX('Account Map'!$E$6:$E$200,MATCH($A66,'Account Map'!$A$6:$A$200,0))&amp;"",""))</f>
        <v>Without</v>
      </c>
    </row>
    <row r="67" customFormat="false" ht="15" hidden="false" customHeight="false" outlineLevel="0" collapsed="false">
      <c r="A67" s="67" t="n">
        <v>5120</v>
      </c>
      <c r="B67" s="67" t="s">
        <v>398</v>
      </c>
      <c r="C67" s="67" t="s">
        <v>139</v>
      </c>
      <c r="D67" s="90" t="n">
        <v>12593.56</v>
      </c>
      <c r="E67" s="90"/>
      <c r="F67" s="91" t="n">
        <f aca="false">IF($A67="","",N(D67)-N(E67))</f>
        <v>12593.56</v>
      </c>
      <c r="G67" s="8" t="str">
        <f aca="false">IF($A67="","",IFERROR(INDEX('Account Map'!$D$6:$D$200,MATCH($A67,'Account Map'!$A$6:$A$200,0)),"UNMAPPED"))</f>
        <v>Professional and contract services</v>
      </c>
      <c r="H67" s="8" t="str">
        <f aca="false">IF($A67="","",IFERROR(INDEX('Account Map'!$C$6:$C$200,MATCH($A67,'Account Map'!$A$6:$A$200,0)),"UNMAPPED"))</f>
        <v>Expense</v>
      </c>
      <c r="I67" s="8" t="str">
        <f aca="false">IF($A67="","",IFERROR(INDEX('Account Map'!$E$6:$E$200,MATCH($A67,'Account Map'!$A$6:$A$200,0))&amp;"",""))</f>
        <v>Without</v>
      </c>
    </row>
    <row r="68" customFormat="false" ht="15" hidden="false" customHeight="false" outlineLevel="0" collapsed="false">
      <c r="A68" s="67" t="n">
        <v>5120</v>
      </c>
      <c r="B68" s="67" t="s">
        <v>398</v>
      </c>
      <c r="C68" s="67" t="s">
        <v>140</v>
      </c>
      <c r="D68" s="90" t="n">
        <v>25187.11</v>
      </c>
      <c r="E68" s="90"/>
      <c r="F68" s="91" t="n">
        <f aca="false">IF($A68="","",N(D68)-N(E68))</f>
        <v>25187.11</v>
      </c>
      <c r="G68" s="8" t="str">
        <f aca="false">IF($A68="","",IFERROR(INDEX('Account Map'!$D$6:$D$200,MATCH($A68,'Account Map'!$A$6:$A$200,0)),"UNMAPPED"))</f>
        <v>Professional and contract services</v>
      </c>
      <c r="H68" s="8" t="str">
        <f aca="false">IF($A68="","",IFERROR(INDEX('Account Map'!$C$6:$C$200,MATCH($A68,'Account Map'!$A$6:$A$200,0)),"UNMAPPED"))</f>
        <v>Expense</v>
      </c>
      <c r="I68" s="8" t="str">
        <f aca="false">IF($A68="","",IFERROR(INDEX('Account Map'!$E$6:$E$200,MATCH($A68,'Account Map'!$A$6:$A$200,0))&amp;"",""))</f>
        <v>Without</v>
      </c>
    </row>
    <row r="69" customFormat="false" ht="15" hidden="false" customHeight="false" outlineLevel="0" collapsed="false">
      <c r="A69" s="67" t="n">
        <v>5120</v>
      </c>
      <c r="B69" s="67" t="s">
        <v>398</v>
      </c>
      <c r="C69" s="67" t="s">
        <v>143</v>
      </c>
      <c r="D69" s="90" t="n">
        <v>33582.81</v>
      </c>
      <c r="E69" s="90"/>
      <c r="F69" s="91" t="n">
        <f aca="false">IF($A69="","",N(D69)-N(E69))</f>
        <v>33582.81</v>
      </c>
      <c r="G69" s="8" t="str">
        <f aca="false">IF($A69="","",IFERROR(INDEX('Account Map'!$D$6:$D$200,MATCH($A69,'Account Map'!$A$6:$A$200,0)),"UNMAPPED"))</f>
        <v>Professional and contract services</v>
      </c>
      <c r="H69" s="8" t="str">
        <f aca="false">IF($A69="","",IFERROR(INDEX('Account Map'!$C$6:$C$200,MATCH($A69,'Account Map'!$A$6:$A$200,0)),"UNMAPPED"))</f>
        <v>Expense</v>
      </c>
      <c r="I69" s="8" t="str">
        <f aca="false">IF($A69="","",IFERROR(INDEX('Account Map'!$E$6:$E$200,MATCH($A69,'Account Map'!$A$6:$A$200,0))&amp;"",""))</f>
        <v>Without</v>
      </c>
    </row>
    <row r="70" customFormat="false" ht="15" hidden="false" customHeight="false" outlineLevel="0" collapsed="false">
      <c r="A70" s="67" t="n">
        <v>5120</v>
      </c>
      <c r="B70" s="67" t="s">
        <v>398</v>
      </c>
      <c r="C70" s="67" t="s">
        <v>144</v>
      </c>
      <c r="D70" s="90" t="n">
        <v>12593.55</v>
      </c>
      <c r="E70" s="90"/>
      <c r="F70" s="91" t="n">
        <f aca="false">IF($A70="","",N(D70)-N(E70))</f>
        <v>12593.55</v>
      </c>
      <c r="G70" s="8" t="str">
        <f aca="false">IF($A70="","",IFERROR(INDEX('Account Map'!$D$6:$D$200,MATCH($A70,'Account Map'!$A$6:$A$200,0)),"UNMAPPED"))</f>
        <v>Professional and contract services</v>
      </c>
      <c r="H70" s="8" t="str">
        <f aca="false">IF($A70="","",IFERROR(INDEX('Account Map'!$C$6:$C$200,MATCH($A70,'Account Map'!$A$6:$A$200,0)),"UNMAPPED"))</f>
        <v>Expense</v>
      </c>
      <c r="I70" s="8" t="str">
        <f aca="false">IF($A70="","",IFERROR(INDEX('Account Map'!$E$6:$E$200,MATCH($A70,'Account Map'!$A$6:$A$200,0))&amp;"",""))</f>
        <v>Without</v>
      </c>
    </row>
    <row r="71" customFormat="false" ht="15" hidden="false" customHeight="false" outlineLevel="0" collapsed="false">
      <c r="A71" s="67" t="n">
        <v>5210</v>
      </c>
      <c r="B71" s="67" t="s">
        <v>102</v>
      </c>
      <c r="C71" s="67" t="s">
        <v>434</v>
      </c>
      <c r="D71" s="90" t="n">
        <v>111748.01</v>
      </c>
      <c r="E71" s="90"/>
      <c r="F71" s="91" t="n">
        <f aca="false">IF($A71="","",N(D71)-N(E71))</f>
        <v>111748.01</v>
      </c>
      <c r="G71" s="8" t="str">
        <f aca="false">IF($A71="","",IFERROR(INDEX('Account Map'!$D$6:$D$200,MATCH($A71,'Account Map'!$A$6:$A$200,0)),"UNMAPPED"))</f>
        <v>Occupancy</v>
      </c>
      <c r="H71" s="8" t="str">
        <f aca="false">IF($A71="","",IFERROR(INDEX('Account Map'!$C$6:$C$200,MATCH($A71,'Account Map'!$A$6:$A$200,0)),"UNMAPPED"))</f>
        <v>Expense</v>
      </c>
      <c r="I71" s="8" t="str">
        <f aca="false">IF($A71="","",IFERROR(INDEX('Account Map'!$E$6:$E$200,MATCH($A71,'Account Map'!$A$6:$A$200,0))&amp;"",""))</f>
        <v>Without</v>
      </c>
    </row>
    <row r="72" customFormat="false" ht="15" hidden="false" customHeight="false" outlineLevel="0" collapsed="false">
      <c r="A72" s="67" t="n">
        <v>5310</v>
      </c>
      <c r="B72" s="67" t="s">
        <v>399</v>
      </c>
      <c r="C72" s="67" t="s">
        <v>139</v>
      </c>
      <c r="D72" s="90" t="n">
        <v>366313.03</v>
      </c>
      <c r="E72" s="90"/>
      <c r="F72" s="91" t="n">
        <f aca="false">IF($A72="","",N(D72)-N(E72))</f>
        <v>366313.03</v>
      </c>
      <c r="G72" s="8" t="str">
        <f aca="false">IF($A72="","",IFERROR(INDEX('Account Map'!$D$6:$D$200,MATCH($A72,'Account Map'!$A$6:$A$200,0)),"UNMAPPED"))</f>
        <v>Direct client assistance</v>
      </c>
      <c r="H72" s="8" t="str">
        <f aca="false">IF($A72="","",IFERROR(INDEX('Account Map'!$C$6:$C$200,MATCH($A72,'Account Map'!$A$6:$A$200,0)),"UNMAPPED"))</f>
        <v>Expense</v>
      </c>
      <c r="I72" s="8" t="str">
        <f aca="false">IF($A72="","",IFERROR(INDEX('Account Map'!$E$6:$E$200,MATCH($A72,'Account Map'!$A$6:$A$200,0))&amp;"",""))</f>
        <v>Without</v>
      </c>
    </row>
    <row r="73" customFormat="false" ht="15" hidden="false" customHeight="false" outlineLevel="0" collapsed="false">
      <c r="A73" s="67" t="n">
        <v>5310</v>
      </c>
      <c r="B73" s="67" t="s">
        <v>399</v>
      </c>
      <c r="C73" s="67" t="s">
        <v>140</v>
      </c>
      <c r="D73" s="90" t="n">
        <v>31853.31</v>
      </c>
      <c r="E73" s="90"/>
      <c r="F73" s="91" t="n">
        <f aca="false">IF($A73="","",N(D73)-N(E73))</f>
        <v>31853.31</v>
      </c>
      <c r="G73" s="8" t="str">
        <f aca="false">IF($A73="","",IFERROR(INDEX('Account Map'!$D$6:$D$200,MATCH($A73,'Account Map'!$A$6:$A$200,0)),"UNMAPPED"))</f>
        <v>Direct client assistance</v>
      </c>
      <c r="H73" s="8" t="str">
        <f aca="false">IF($A73="","",IFERROR(INDEX('Account Map'!$C$6:$C$200,MATCH($A73,'Account Map'!$A$6:$A$200,0)),"UNMAPPED"))</f>
        <v>Expense</v>
      </c>
      <c r="I73" s="8" t="str">
        <f aca="false">IF($A73="","",IFERROR(INDEX('Account Map'!$E$6:$E$200,MATCH($A73,'Account Map'!$A$6:$A$200,0))&amp;"",""))</f>
        <v>Without</v>
      </c>
    </row>
    <row r="74" customFormat="false" ht="15" hidden="false" customHeight="false" outlineLevel="0" collapsed="false">
      <c r="A74" s="67" t="n">
        <v>5320</v>
      </c>
      <c r="B74" s="67" t="s">
        <v>400</v>
      </c>
      <c r="C74" s="67" t="s">
        <v>139</v>
      </c>
      <c r="D74" s="90" t="n">
        <v>7882.3</v>
      </c>
      <c r="E74" s="90"/>
      <c r="F74" s="91" t="n">
        <f aca="false">IF($A74="","",N(D74)-N(E74))</f>
        <v>7882.3</v>
      </c>
      <c r="G74" s="8" t="str">
        <f aca="false">IF($A74="","",IFERROR(INDEX('Account Map'!$D$6:$D$200,MATCH($A74,'Account Map'!$A$6:$A$200,0)),"UNMAPPED"))</f>
        <v>Food and program supplies</v>
      </c>
      <c r="H74" s="8" t="str">
        <f aca="false">IF($A74="","",IFERROR(INDEX('Account Map'!$C$6:$C$200,MATCH($A74,'Account Map'!$A$6:$A$200,0)),"UNMAPPED"))</f>
        <v>Expense</v>
      </c>
      <c r="I74" s="8" t="str">
        <f aca="false">IF($A74="","",IFERROR(INDEX('Account Map'!$E$6:$E$200,MATCH($A74,'Account Map'!$A$6:$A$200,0))&amp;"",""))</f>
        <v>Without</v>
      </c>
    </row>
    <row r="75" customFormat="false" ht="15" hidden="false" customHeight="false" outlineLevel="0" collapsed="false">
      <c r="A75" s="67" t="n">
        <v>5320</v>
      </c>
      <c r="B75" s="67" t="s">
        <v>400</v>
      </c>
      <c r="C75" s="67" t="s">
        <v>141</v>
      </c>
      <c r="D75" s="90" t="n">
        <v>149763.64</v>
      </c>
      <c r="E75" s="90"/>
      <c r="F75" s="91" t="n">
        <f aca="false">IF($A75="","",N(D75)-N(E75))</f>
        <v>149763.64</v>
      </c>
      <c r="G75" s="8" t="str">
        <f aca="false">IF($A75="","",IFERROR(INDEX('Account Map'!$D$6:$D$200,MATCH($A75,'Account Map'!$A$6:$A$200,0)),"UNMAPPED"))</f>
        <v>Food and program supplies</v>
      </c>
      <c r="H75" s="8" t="str">
        <f aca="false">IF($A75="","",IFERROR(INDEX('Account Map'!$C$6:$C$200,MATCH($A75,'Account Map'!$A$6:$A$200,0)),"UNMAPPED"))</f>
        <v>Expense</v>
      </c>
      <c r="I75" s="8" t="str">
        <f aca="false">IF($A75="","",IFERROR(INDEX('Account Map'!$E$6:$E$200,MATCH($A75,'Account Map'!$A$6:$A$200,0))&amp;"",""))</f>
        <v>Without</v>
      </c>
    </row>
    <row r="76" customFormat="false" ht="15" hidden="false" customHeight="false" outlineLevel="0" collapsed="false">
      <c r="A76" s="67" t="n">
        <v>5330</v>
      </c>
      <c r="B76" s="67" t="s">
        <v>401</v>
      </c>
      <c r="C76" s="67" t="s">
        <v>139</v>
      </c>
      <c r="D76" s="90" t="n">
        <v>12567.55</v>
      </c>
      <c r="E76" s="90"/>
      <c r="F76" s="91" t="n">
        <f aca="false">IF($A76="","",N(D76)-N(E76))</f>
        <v>12567.55</v>
      </c>
      <c r="G76" s="8" t="str">
        <f aca="false">IF($A76="","",IFERROR(INDEX('Account Map'!$D$6:$D$200,MATCH($A76,'Account Map'!$A$6:$A$200,0)),"UNMAPPED"))</f>
        <v>Food and program supplies</v>
      </c>
      <c r="H76" s="8" t="str">
        <f aca="false">IF($A76="","",IFERROR(INDEX('Account Map'!$C$6:$C$200,MATCH($A76,'Account Map'!$A$6:$A$200,0)),"UNMAPPED"))</f>
        <v>Expense</v>
      </c>
      <c r="I76" s="8" t="str">
        <f aca="false">IF($A76="","",IFERROR(INDEX('Account Map'!$E$6:$E$200,MATCH($A76,'Account Map'!$A$6:$A$200,0))&amp;"",""))</f>
        <v>Without</v>
      </c>
    </row>
    <row r="77" customFormat="false" ht="15" hidden="false" customHeight="false" outlineLevel="0" collapsed="false">
      <c r="A77" s="67" t="n">
        <v>5330</v>
      </c>
      <c r="B77" s="67" t="s">
        <v>401</v>
      </c>
      <c r="C77" s="67" t="s">
        <v>140</v>
      </c>
      <c r="D77" s="90" t="n">
        <v>18851.32</v>
      </c>
      <c r="E77" s="90"/>
      <c r="F77" s="91" t="n">
        <f aca="false">IF($A77="","",N(D77)-N(E77))</f>
        <v>18851.32</v>
      </c>
      <c r="G77" s="8" t="str">
        <f aca="false">IF($A77="","",IFERROR(INDEX('Account Map'!$D$6:$D$200,MATCH($A77,'Account Map'!$A$6:$A$200,0)),"UNMAPPED"))</f>
        <v>Food and program supplies</v>
      </c>
      <c r="H77" s="8" t="str">
        <f aca="false">IF($A77="","",IFERROR(INDEX('Account Map'!$C$6:$C$200,MATCH($A77,'Account Map'!$A$6:$A$200,0)),"UNMAPPED"))</f>
        <v>Expense</v>
      </c>
      <c r="I77" s="8" t="str">
        <f aca="false">IF($A77="","",IFERROR(INDEX('Account Map'!$E$6:$E$200,MATCH($A77,'Account Map'!$A$6:$A$200,0))&amp;"",""))</f>
        <v>Without</v>
      </c>
    </row>
    <row r="78" customFormat="false" ht="15" hidden="false" customHeight="false" outlineLevel="0" collapsed="false">
      <c r="A78" s="67" t="n">
        <v>5330</v>
      </c>
      <c r="B78" s="67" t="s">
        <v>401</v>
      </c>
      <c r="C78" s="67" t="s">
        <v>141</v>
      </c>
      <c r="D78" s="90" t="n">
        <v>10472.95</v>
      </c>
      <c r="E78" s="90"/>
      <c r="F78" s="91" t="n">
        <f aca="false">IF($A78="","",N(D78)-N(E78))</f>
        <v>10472.95</v>
      </c>
      <c r="G78" s="8" t="str">
        <f aca="false">IF($A78="","",IFERROR(INDEX('Account Map'!$D$6:$D$200,MATCH($A78,'Account Map'!$A$6:$A$200,0)),"UNMAPPED"))</f>
        <v>Food and program supplies</v>
      </c>
      <c r="H78" s="8" t="str">
        <f aca="false">IF($A78="","",IFERROR(INDEX('Account Map'!$C$6:$C$200,MATCH($A78,'Account Map'!$A$6:$A$200,0)),"UNMAPPED"))</f>
        <v>Expense</v>
      </c>
      <c r="I78" s="8" t="str">
        <f aca="false">IF($A78="","",IFERROR(INDEX('Account Map'!$E$6:$E$200,MATCH($A78,'Account Map'!$A$6:$A$200,0))&amp;"",""))</f>
        <v>Without</v>
      </c>
    </row>
    <row r="79" customFormat="false" ht="15" hidden="false" customHeight="false" outlineLevel="0" collapsed="false">
      <c r="A79" s="67" t="n">
        <v>5410</v>
      </c>
      <c r="B79" s="67" t="s">
        <v>402</v>
      </c>
      <c r="C79" s="67" t="s">
        <v>434</v>
      </c>
      <c r="D79" s="90" t="n">
        <v>56073.77</v>
      </c>
      <c r="E79" s="90"/>
      <c r="F79" s="91" t="n">
        <f aca="false">IF($A79="","",N(D79)-N(E79))</f>
        <v>56073.77</v>
      </c>
      <c r="G79" s="8" t="str">
        <f aca="false">IF($A79="","",IFERROR(INDEX('Account Map'!$D$6:$D$200,MATCH($A79,'Account Map'!$A$6:$A$200,0)),"UNMAPPED"))</f>
        <v>Technology</v>
      </c>
      <c r="H79" s="8" t="str">
        <f aca="false">IF($A79="","",IFERROR(INDEX('Account Map'!$C$6:$C$200,MATCH($A79,'Account Map'!$A$6:$A$200,0)),"UNMAPPED"))</f>
        <v>Expense</v>
      </c>
      <c r="I79" s="8" t="str">
        <f aca="false">IF($A79="","",IFERROR(INDEX('Account Map'!$E$6:$E$200,MATCH($A79,'Account Map'!$A$6:$A$200,0))&amp;"",""))</f>
        <v>Without</v>
      </c>
    </row>
    <row r="80" customFormat="false" ht="15" hidden="false" customHeight="false" outlineLevel="0" collapsed="false">
      <c r="A80" s="67" t="n">
        <v>5510</v>
      </c>
      <c r="B80" s="67" t="s">
        <v>104</v>
      </c>
      <c r="C80" s="67" t="s">
        <v>434</v>
      </c>
      <c r="D80" s="90" t="n">
        <v>38639.07</v>
      </c>
      <c r="E80" s="90"/>
      <c r="F80" s="91" t="n">
        <f aca="false">IF($A80="","",N(D80)-N(E80))</f>
        <v>38639.07</v>
      </c>
      <c r="G80" s="8" t="str">
        <f aca="false">IF($A80="","",IFERROR(INDEX('Account Map'!$D$6:$D$200,MATCH($A80,'Account Map'!$A$6:$A$200,0)),"UNMAPPED"))</f>
        <v>Insurance</v>
      </c>
      <c r="H80" s="8" t="str">
        <f aca="false">IF($A80="","",IFERROR(INDEX('Account Map'!$C$6:$C$200,MATCH($A80,'Account Map'!$A$6:$A$200,0)),"UNMAPPED"))</f>
        <v>Expense</v>
      </c>
      <c r="I80" s="8" t="str">
        <f aca="false">IF($A80="","",IFERROR(INDEX('Account Map'!$E$6:$E$200,MATCH($A80,'Account Map'!$A$6:$A$200,0))&amp;"",""))</f>
        <v>Without</v>
      </c>
    </row>
    <row r="81" customFormat="false" ht="15" hidden="false" customHeight="false" outlineLevel="0" collapsed="false">
      <c r="A81" s="67" t="n">
        <v>5610</v>
      </c>
      <c r="B81" s="67" t="s">
        <v>403</v>
      </c>
      <c r="C81" s="67" t="s">
        <v>139</v>
      </c>
      <c r="D81" s="90" t="n">
        <v>14377.33</v>
      </c>
      <c r="E81" s="90"/>
      <c r="F81" s="91" t="n">
        <f aca="false">IF($A81="","",N(D81)-N(E81))</f>
        <v>14377.33</v>
      </c>
      <c r="G81" s="8" t="str">
        <f aca="false">IF($A81="","",IFERROR(INDEX('Account Map'!$D$6:$D$200,MATCH($A81,'Account Map'!$A$6:$A$200,0)),"UNMAPPED"))</f>
        <v>Travel and vehicles</v>
      </c>
      <c r="H81" s="8" t="str">
        <f aca="false">IF($A81="","",IFERROR(INDEX('Account Map'!$C$6:$C$200,MATCH($A81,'Account Map'!$A$6:$A$200,0)),"UNMAPPED"))</f>
        <v>Expense</v>
      </c>
      <c r="I81" s="8" t="str">
        <f aca="false">IF($A81="","",IFERROR(INDEX('Account Map'!$E$6:$E$200,MATCH($A81,'Account Map'!$A$6:$A$200,0))&amp;"",""))</f>
        <v>Without</v>
      </c>
    </row>
    <row r="82" customFormat="false" ht="15" hidden="false" customHeight="false" outlineLevel="0" collapsed="false">
      <c r="A82" s="67" t="n">
        <v>5610</v>
      </c>
      <c r="B82" s="67" t="s">
        <v>403</v>
      </c>
      <c r="C82" s="67" t="s">
        <v>140</v>
      </c>
      <c r="D82" s="90" t="n">
        <v>7188.66</v>
      </c>
      <c r="E82" s="90"/>
      <c r="F82" s="91" t="n">
        <f aca="false">IF($A82="","",N(D82)-N(E82))</f>
        <v>7188.66</v>
      </c>
      <c r="G82" s="8" t="str">
        <f aca="false">IF($A82="","",IFERROR(INDEX('Account Map'!$D$6:$D$200,MATCH($A82,'Account Map'!$A$6:$A$200,0)),"UNMAPPED"))</f>
        <v>Travel and vehicles</v>
      </c>
      <c r="H82" s="8" t="str">
        <f aca="false">IF($A82="","",IFERROR(INDEX('Account Map'!$C$6:$C$200,MATCH($A82,'Account Map'!$A$6:$A$200,0)),"UNMAPPED"))</f>
        <v>Expense</v>
      </c>
      <c r="I82" s="8" t="str">
        <f aca="false">IF($A82="","",IFERROR(INDEX('Account Map'!$E$6:$E$200,MATCH($A82,'Account Map'!$A$6:$A$200,0))&amp;"",""))</f>
        <v>Without</v>
      </c>
    </row>
    <row r="83" customFormat="false" ht="15" hidden="false" customHeight="false" outlineLevel="0" collapsed="false">
      <c r="A83" s="67" t="n">
        <v>5610</v>
      </c>
      <c r="B83" s="67" t="s">
        <v>403</v>
      </c>
      <c r="C83" s="67" t="s">
        <v>141</v>
      </c>
      <c r="D83" s="90" t="n">
        <v>21565.98</v>
      </c>
      <c r="E83" s="90"/>
      <c r="F83" s="91" t="n">
        <f aca="false">IF($A83="","",N(D83)-N(E83))</f>
        <v>21565.98</v>
      </c>
      <c r="G83" s="8" t="str">
        <f aca="false">IF($A83="","",IFERROR(INDEX('Account Map'!$D$6:$D$200,MATCH($A83,'Account Map'!$A$6:$A$200,0)),"UNMAPPED"))</f>
        <v>Travel and vehicles</v>
      </c>
      <c r="H83" s="8" t="str">
        <f aca="false">IF($A83="","",IFERROR(INDEX('Account Map'!$C$6:$C$200,MATCH($A83,'Account Map'!$A$6:$A$200,0)),"UNMAPPED"))</f>
        <v>Expense</v>
      </c>
      <c r="I83" s="8" t="str">
        <f aca="false">IF($A83="","",IFERROR(INDEX('Account Map'!$E$6:$E$200,MATCH($A83,'Account Map'!$A$6:$A$200,0))&amp;"",""))</f>
        <v>Without</v>
      </c>
    </row>
    <row r="84" customFormat="false" ht="15" hidden="false" customHeight="false" outlineLevel="0" collapsed="false">
      <c r="A84" s="67" t="n">
        <v>5610</v>
      </c>
      <c r="B84" s="67" t="s">
        <v>403</v>
      </c>
      <c r="C84" s="67" t="s">
        <v>143</v>
      </c>
      <c r="D84" s="90" t="n">
        <v>2396.22</v>
      </c>
      <c r="E84" s="90"/>
      <c r="F84" s="91" t="n">
        <f aca="false">IF($A84="","",N(D84)-N(E84))</f>
        <v>2396.22</v>
      </c>
      <c r="G84" s="8" t="str">
        <f aca="false">IF($A84="","",IFERROR(INDEX('Account Map'!$D$6:$D$200,MATCH($A84,'Account Map'!$A$6:$A$200,0)),"UNMAPPED"))</f>
        <v>Travel and vehicles</v>
      </c>
      <c r="H84" s="8" t="str">
        <f aca="false">IF($A84="","",IFERROR(INDEX('Account Map'!$C$6:$C$200,MATCH($A84,'Account Map'!$A$6:$A$200,0)),"UNMAPPED"))</f>
        <v>Expense</v>
      </c>
      <c r="I84" s="8" t="str">
        <f aca="false">IF($A84="","",IFERROR(INDEX('Account Map'!$E$6:$E$200,MATCH($A84,'Account Map'!$A$6:$A$200,0))&amp;"",""))</f>
        <v>Without</v>
      </c>
    </row>
    <row r="85" customFormat="false" ht="15" hidden="false" customHeight="false" outlineLevel="0" collapsed="false">
      <c r="A85" s="67" t="n">
        <v>5610</v>
      </c>
      <c r="B85" s="67" t="s">
        <v>403</v>
      </c>
      <c r="C85" s="67" t="s">
        <v>144</v>
      </c>
      <c r="D85" s="90" t="n">
        <v>2396.22</v>
      </c>
      <c r="E85" s="90"/>
      <c r="F85" s="91" t="n">
        <f aca="false">IF($A85="","",N(D85)-N(E85))</f>
        <v>2396.22</v>
      </c>
      <c r="G85" s="8" t="str">
        <f aca="false">IF($A85="","",IFERROR(INDEX('Account Map'!$D$6:$D$200,MATCH($A85,'Account Map'!$A$6:$A$200,0)),"UNMAPPED"))</f>
        <v>Travel and vehicles</v>
      </c>
      <c r="H85" s="8" t="str">
        <f aca="false">IF($A85="","",IFERROR(INDEX('Account Map'!$C$6:$C$200,MATCH($A85,'Account Map'!$A$6:$A$200,0)),"UNMAPPED"))</f>
        <v>Expense</v>
      </c>
      <c r="I85" s="8" t="str">
        <f aca="false">IF($A85="","",IFERROR(INDEX('Account Map'!$E$6:$E$200,MATCH($A85,'Account Map'!$A$6:$A$200,0))&amp;"",""))</f>
        <v>Without</v>
      </c>
    </row>
    <row r="86" customFormat="false" ht="15" hidden="false" customHeight="false" outlineLevel="0" collapsed="false">
      <c r="A86" s="67" t="n">
        <v>5710</v>
      </c>
      <c r="B86" s="67" t="s">
        <v>404</v>
      </c>
      <c r="C86" s="67" t="s">
        <v>139</v>
      </c>
      <c r="D86" s="90" t="n">
        <v>2657.42</v>
      </c>
      <c r="E86" s="90"/>
      <c r="F86" s="91" t="n">
        <f aca="false">IF($A86="","",N(D86)-N(E86))</f>
        <v>2657.42</v>
      </c>
      <c r="G86" s="8" t="str">
        <f aca="false">IF($A86="","",IFERROR(INDEX('Account Map'!$D$6:$D$200,MATCH($A86,'Account Map'!$A$6:$A$200,0)),"UNMAPPED"))</f>
        <v>Printing, postage, and marketing</v>
      </c>
      <c r="H86" s="8" t="str">
        <f aca="false">IF($A86="","",IFERROR(INDEX('Account Map'!$C$6:$C$200,MATCH($A86,'Account Map'!$A$6:$A$200,0)),"UNMAPPED"))</f>
        <v>Expense</v>
      </c>
      <c r="I86" s="8" t="str">
        <f aca="false">IF($A86="","",IFERROR(INDEX('Account Map'!$E$6:$E$200,MATCH($A86,'Account Map'!$A$6:$A$200,0))&amp;"",""))</f>
        <v>Without</v>
      </c>
    </row>
    <row r="87" customFormat="false" ht="15" hidden="false" customHeight="false" outlineLevel="0" collapsed="false">
      <c r="A87" s="67" t="n">
        <v>5710</v>
      </c>
      <c r="B87" s="67" t="s">
        <v>404</v>
      </c>
      <c r="C87" s="67" t="s">
        <v>140</v>
      </c>
      <c r="D87" s="90" t="n">
        <v>2657.42</v>
      </c>
      <c r="E87" s="90"/>
      <c r="F87" s="91" t="n">
        <f aca="false">IF($A87="","",N(D87)-N(E87))</f>
        <v>2657.42</v>
      </c>
      <c r="G87" s="8" t="str">
        <f aca="false">IF($A87="","",IFERROR(INDEX('Account Map'!$D$6:$D$200,MATCH($A87,'Account Map'!$A$6:$A$200,0)),"UNMAPPED"))</f>
        <v>Printing, postage, and marketing</v>
      </c>
      <c r="H87" s="8" t="str">
        <f aca="false">IF($A87="","",IFERROR(INDEX('Account Map'!$C$6:$C$200,MATCH($A87,'Account Map'!$A$6:$A$200,0)),"UNMAPPED"))</f>
        <v>Expense</v>
      </c>
      <c r="I87" s="8" t="str">
        <f aca="false">IF($A87="","",IFERROR(INDEX('Account Map'!$E$6:$E$200,MATCH($A87,'Account Map'!$A$6:$A$200,0))&amp;"",""))</f>
        <v>Without</v>
      </c>
    </row>
    <row r="88" customFormat="false" ht="15" hidden="false" customHeight="false" outlineLevel="0" collapsed="false">
      <c r="A88" s="67" t="n">
        <v>5710</v>
      </c>
      <c r="B88" s="67" t="s">
        <v>404</v>
      </c>
      <c r="C88" s="67" t="s">
        <v>141</v>
      </c>
      <c r="D88" s="90" t="n">
        <v>2657.42</v>
      </c>
      <c r="E88" s="90"/>
      <c r="F88" s="91" t="n">
        <f aca="false">IF($A88="","",N(D88)-N(E88))</f>
        <v>2657.42</v>
      </c>
      <c r="G88" s="8" t="str">
        <f aca="false">IF($A88="","",IFERROR(INDEX('Account Map'!$D$6:$D$200,MATCH($A88,'Account Map'!$A$6:$A$200,0)),"UNMAPPED"))</f>
        <v>Printing, postage, and marketing</v>
      </c>
      <c r="H88" s="8" t="str">
        <f aca="false">IF($A88="","",IFERROR(INDEX('Account Map'!$C$6:$C$200,MATCH($A88,'Account Map'!$A$6:$A$200,0)),"UNMAPPED"))</f>
        <v>Expense</v>
      </c>
      <c r="I88" s="8" t="str">
        <f aca="false">IF($A88="","",IFERROR(INDEX('Account Map'!$E$6:$E$200,MATCH($A88,'Account Map'!$A$6:$A$200,0))&amp;"",""))</f>
        <v>Without</v>
      </c>
    </row>
    <row r="89" customFormat="false" ht="15" hidden="false" customHeight="false" outlineLevel="0" collapsed="false">
      <c r="A89" s="67" t="n">
        <v>5710</v>
      </c>
      <c r="B89" s="67" t="s">
        <v>404</v>
      </c>
      <c r="C89" s="67" t="s">
        <v>143</v>
      </c>
      <c r="D89" s="90" t="n">
        <v>2657.42</v>
      </c>
      <c r="E89" s="90"/>
      <c r="F89" s="91" t="n">
        <f aca="false">IF($A89="","",N(D89)-N(E89))</f>
        <v>2657.42</v>
      </c>
      <c r="G89" s="8" t="str">
        <f aca="false">IF($A89="","",IFERROR(INDEX('Account Map'!$D$6:$D$200,MATCH($A89,'Account Map'!$A$6:$A$200,0)),"UNMAPPED"))</f>
        <v>Printing, postage, and marketing</v>
      </c>
      <c r="H89" s="8" t="str">
        <f aca="false">IF($A89="","",IFERROR(INDEX('Account Map'!$C$6:$C$200,MATCH($A89,'Account Map'!$A$6:$A$200,0)),"UNMAPPED"))</f>
        <v>Expense</v>
      </c>
      <c r="I89" s="8" t="str">
        <f aca="false">IF($A89="","",IFERROR(INDEX('Account Map'!$E$6:$E$200,MATCH($A89,'Account Map'!$A$6:$A$200,0))&amp;"",""))</f>
        <v>Without</v>
      </c>
    </row>
    <row r="90" customFormat="false" ht="15" hidden="false" customHeight="false" outlineLevel="0" collapsed="false">
      <c r="A90" s="67" t="n">
        <v>5710</v>
      </c>
      <c r="B90" s="67" t="s">
        <v>404</v>
      </c>
      <c r="C90" s="67" t="s">
        <v>144</v>
      </c>
      <c r="D90" s="90" t="n">
        <v>15944.51</v>
      </c>
      <c r="E90" s="90"/>
      <c r="F90" s="91" t="n">
        <f aca="false">IF($A90="","",N(D90)-N(E90))</f>
        <v>15944.51</v>
      </c>
      <c r="G90" s="8" t="str">
        <f aca="false">IF($A90="","",IFERROR(INDEX('Account Map'!$D$6:$D$200,MATCH($A90,'Account Map'!$A$6:$A$200,0)),"UNMAPPED"))</f>
        <v>Printing, postage, and marketing</v>
      </c>
      <c r="H90" s="8" t="str">
        <f aca="false">IF($A90="","",IFERROR(INDEX('Account Map'!$C$6:$C$200,MATCH($A90,'Account Map'!$A$6:$A$200,0)),"UNMAPPED"))</f>
        <v>Expense</v>
      </c>
      <c r="I90" s="8" t="str">
        <f aca="false">IF($A90="","",IFERROR(INDEX('Account Map'!$E$6:$E$200,MATCH($A90,'Account Map'!$A$6:$A$200,0))&amp;"",""))</f>
        <v>Without</v>
      </c>
    </row>
    <row r="91" customFormat="false" ht="15" hidden="false" customHeight="false" outlineLevel="0" collapsed="false">
      <c r="A91" s="67" t="n">
        <v>5810</v>
      </c>
      <c r="B91" s="67" t="s">
        <v>405</v>
      </c>
      <c r="C91" s="67" t="s">
        <v>139</v>
      </c>
      <c r="D91" s="90" t="n">
        <v>3640</v>
      </c>
      <c r="E91" s="90"/>
      <c r="F91" s="91" t="n">
        <f aca="false">IF($A91="","",N(D91)-N(E91))</f>
        <v>3640</v>
      </c>
      <c r="G91" s="8" t="str">
        <f aca="false">IF($A91="","",IFERROR(INDEX('Account Map'!$D$6:$D$200,MATCH($A91,'Account Map'!$A$6:$A$200,0)),"UNMAPPED"))</f>
        <v>Staff training</v>
      </c>
      <c r="H91" s="8" t="str">
        <f aca="false">IF($A91="","",IFERROR(INDEX('Account Map'!$C$6:$C$200,MATCH($A91,'Account Map'!$A$6:$A$200,0)),"UNMAPPED"))</f>
        <v>Expense</v>
      </c>
      <c r="I91" s="8" t="str">
        <f aca="false">IF($A91="","",IFERROR(INDEX('Account Map'!$E$6:$E$200,MATCH($A91,'Account Map'!$A$6:$A$200,0))&amp;"",""))</f>
        <v>Without</v>
      </c>
    </row>
    <row r="92" customFormat="false" ht="15" hidden="false" customHeight="false" outlineLevel="0" collapsed="false">
      <c r="A92" s="67" t="n">
        <v>5810</v>
      </c>
      <c r="B92" s="67" t="s">
        <v>405</v>
      </c>
      <c r="C92" s="67" t="s">
        <v>140</v>
      </c>
      <c r="D92" s="90" t="n">
        <v>3640.01</v>
      </c>
      <c r="E92" s="90"/>
      <c r="F92" s="91" t="n">
        <f aca="false">IF($A92="","",N(D92)-N(E92))</f>
        <v>3640.01</v>
      </c>
      <c r="G92" s="8" t="str">
        <f aca="false">IF($A92="","",IFERROR(INDEX('Account Map'!$D$6:$D$200,MATCH($A92,'Account Map'!$A$6:$A$200,0)),"UNMAPPED"))</f>
        <v>Staff training</v>
      </c>
      <c r="H92" s="8" t="str">
        <f aca="false">IF($A92="","",IFERROR(INDEX('Account Map'!$C$6:$C$200,MATCH($A92,'Account Map'!$A$6:$A$200,0)),"UNMAPPED"))</f>
        <v>Expense</v>
      </c>
      <c r="I92" s="8" t="str">
        <f aca="false">IF($A92="","",IFERROR(INDEX('Account Map'!$E$6:$E$200,MATCH($A92,'Account Map'!$A$6:$A$200,0))&amp;"",""))</f>
        <v>Without</v>
      </c>
    </row>
    <row r="93" customFormat="false" ht="15" hidden="false" customHeight="false" outlineLevel="0" collapsed="false">
      <c r="A93" s="67" t="n">
        <v>5810</v>
      </c>
      <c r="B93" s="67" t="s">
        <v>405</v>
      </c>
      <c r="C93" s="67" t="s">
        <v>141</v>
      </c>
      <c r="D93" s="90" t="n">
        <v>2426.67</v>
      </c>
      <c r="E93" s="90"/>
      <c r="F93" s="91" t="n">
        <f aca="false">IF($A93="","",N(D93)-N(E93))</f>
        <v>2426.67</v>
      </c>
      <c r="G93" s="8" t="str">
        <f aca="false">IF($A93="","",IFERROR(INDEX('Account Map'!$D$6:$D$200,MATCH($A93,'Account Map'!$A$6:$A$200,0)),"UNMAPPED"))</f>
        <v>Staff training</v>
      </c>
      <c r="H93" s="8" t="str">
        <f aca="false">IF($A93="","",IFERROR(INDEX('Account Map'!$C$6:$C$200,MATCH($A93,'Account Map'!$A$6:$A$200,0)),"UNMAPPED"))</f>
        <v>Expense</v>
      </c>
      <c r="I93" s="8" t="str">
        <f aca="false">IF($A93="","",IFERROR(INDEX('Account Map'!$E$6:$E$200,MATCH($A93,'Account Map'!$A$6:$A$200,0))&amp;"",""))</f>
        <v>Without</v>
      </c>
    </row>
    <row r="94" customFormat="false" ht="15" hidden="false" customHeight="false" outlineLevel="0" collapsed="false">
      <c r="A94" s="67" t="n">
        <v>5810</v>
      </c>
      <c r="B94" s="67" t="s">
        <v>405</v>
      </c>
      <c r="C94" s="67" t="s">
        <v>143</v>
      </c>
      <c r="D94" s="90" t="n">
        <v>1820</v>
      </c>
      <c r="E94" s="90"/>
      <c r="F94" s="91" t="n">
        <f aca="false">IF($A94="","",N(D94)-N(E94))</f>
        <v>1820</v>
      </c>
      <c r="G94" s="8" t="str">
        <f aca="false">IF($A94="","",IFERROR(INDEX('Account Map'!$D$6:$D$200,MATCH($A94,'Account Map'!$A$6:$A$200,0)),"UNMAPPED"))</f>
        <v>Staff training</v>
      </c>
      <c r="H94" s="8" t="str">
        <f aca="false">IF($A94="","",IFERROR(INDEX('Account Map'!$C$6:$C$200,MATCH($A94,'Account Map'!$A$6:$A$200,0)),"UNMAPPED"))</f>
        <v>Expense</v>
      </c>
      <c r="I94" s="8" t="str">
        <f aca="false">IF($A94="","",IFERROR(INDEX('Account Map'!$E$6:$E$200,MATCH($A94,'Account Map'!$A$6:$A$200,0))&amp;"",""))</f>
        <v>Without</v>
      </c>
    </row>
    <row r="95" customFormat="false" ht="15" hidden="false" customHeight="false" outlineLevel="0" collapsed="false">
      <c r="A95" s="67" t="n">
        <v>5810</v>
      </c>
      <c r="B95" s="67" t="s">
        <v>405</v>
      </c>
      <c r="C95" s="67" t="s">
        <v>144</v>
      </c>
      <c r="D95" s="90" t="n">
        <v>606.67</v>
      </c>
      <c r="E95" s="90"/>
      <c r="F95" s="91" t="n">
        <f aca="false">IF($A95="","",N(D95)-N(E95))</f>
        <v>606.67</v>
      </c>
      <c r="G95" s="8" t="str">
        <f aca="false">IF($A95="","",IFERROR(INDEX('Account Map'!$D$6:$D$200,MATCH($A95,'Account Map'!$A$6:$A$200,0)),"UNMAPPED"))</f>
        <v>Staff training</v>
      </c>
      <c r="H95" s="8" t="str">
        <f aca="false">IF($A95="","",IFERROR(INDEX('Account Map'!$C$6:$C$200,MATCH($A95,'Account Map'!$A$6:$A$200,0)),"UNMAPPED"))</f>
        <v>Expense</v>
      </c>
      <c r="I95" s="8" t="str">
        <f aca="false">IF($A95="","",IFERROR(INDEX('Account Map'!$E$6:$E$200,MATCH($A95,'Account Map'!$A$6:$A$200,0))&amp;"",""))</f>
        <v>Without</v>
      </c>
    </row>
    <row r="96" customFormat="false" ht="15" hidden="false" customHeight="false" outlineLevel="0" collapsed="false">
      <c r="A96" s="67" t="n">
        <v>5910</v>
      </c>
      <c r="B96" s="67" t="s">
        <v>406</v>
      </c>
      <c r="C96" s="67" t="s">
        <v>434</v>
      </c>
      <c r="D96" s="90" t="n">
        <v>20840</v>
      </c>
      <c r="E96" s="90"/>
      <c r="F96" s="91" t="n">
        <f aca="false">IF($A96="","",N(D96)-N(E96))</f>
        <v>20840</v>
      </c>
      <c r="G96" s="8" t="str">
        <f aca="false">IF($A96="","",IFERROR(INDEX('Account Map'!$D$6:$D$200,MATCH($A96,'Account Map'!$A$6:$A$200,0)),"UNMAPPED"))</f>
        <v>Interest</v>
      </c>
      <c r="H96" s="8" t="str">
        <f aca="false">IF($A96="","",IFERROR(INDEX('Account Map'!$C$6:$C$200,MATCH($A96,'Account Map'!$A$6:$A$200,0)),"UNMAPPED"))</f>
        <v>Expense</v>
      </c>
      <c r="I96" s="8" t="str">
        <f aca="false">IF($A96="","",IFERROR(INDEX('Account Map'!$E$6:$E$200,MATCH($A96,'Account Map'!$A$6:$A$200,0))&amp;"",""))</f>
        <v>Without</v>
      </c>
    </row>
    <row r="97" customFormat="false" ht="15" hidden="false" customHeight="false" outlineLevel="0" collapsed="false">
      <c r="A97" s="67" t="n">
        <v>5920</v>
      </c>
      <c r="B97" s="67" t="s">
        <v>109</v>
      </c>
      <c r="C97" s="67" t="s">
        <v>434</v>
      </c>
      <c r="D97" s="90" t="n">
        <v>36000</v>
      </c>
      <c r="E97" s="90"/>
      <c r="F97" s="91" t="n">
        <f aca="false">IF($A97="","",N(D97)-N(E97))</f>
        <v>36000</v>
      </c>
      <c r="G97" s="8" t="str">
        <f aca="false">IF($A97="","",IFERROR(INDEX('Account Map'!$D$6:$D$200,MATCH($A97,'Account Map'!$A$6:$A$200,0)),"UNMAPPED"))</f>
        <v>Depreciation</v>
      </c>
      <c r="H97" s="8" t="str">
        <f aca="false">IF($A97="","",IFERROR(INDEX('Account Map'!$C$6:$C$200,MATCH($A97,'Account Map'!$A$6:$A$200,0)),"UNMAPPED"))</f>
        <v>Expense</v>
      </c>
      <c r="I97" s="8" t="str">
        <f aca="false">IF($A97="","",IFERROR(INDEX('Account Map'!$E$6:$E$200,MATCH($A97,'Account Map'!$A$6:$A$200,0))&amp;"",""))</f>
        <v>Without</v>
      </c>
    </row>
    <row r="98" customFormat="false" ht="15" hidden="false" customHeight="false" outlineLevel="0" collapsed="false">
      <c r="A98" s="67" t="n">
        <v>5930</v>
      </c>
      <c r="B98" s="67" t="s">
        <v>407</v>
      </c>
      <c r="C98" s="67" t="s">
        <v>143</v>
      </c>
      <c r="D98" s="90" t="n">
        <v>4832.82</v>
      </c>
      <c r="E98" s="90"/>
      <c r="F98" s="91" t="n">
        <f aca="false">IF($A98="","",N(D98)-N(E98))</f>
        <v>4832.82</v>
      </c>
      <c r="G98" s="8" t="str">
        <f aca="false">IF($A98="","",IFERROR(INDEX('Account Map'!$D$6:$D$200,MATCH($A98,'Account Map'!$A$6:$A$200,0)),"UNMAPPED"))</f>
        <v>Bank fees and other</v>
      </c>
      <c r="H98" s="8" t="str">
        <f aca="false">IF($A98="","",IFERROR(INDEX('Account Map'!$C$6:$C$200,MATCH($A98,'Account Map'!$A$6:$A$200,0)),"UNMAPPED"))</f>
        <v>Expense</v>
      </c>
      <c r="I98" s="8" t="str">
        <f aca="false">IF($A98="","",IFERROR(INDEX('Account Map'!$E$6:$E$200,MATCH($A98,'Account Map'!$A$6:$A$200,0))&amp;"",""))</f>
        <v>Without</v>
      </c>
    </row>
    <row r="99" customFormat="false" ht="15" hidden="false" customHeight="false" outlineLevel="0" collapsed="false">
      <c r="A99" s="67" t="n">
        <v>5930</v>
      </c>
      <c r="B99" s="67" t="s">
        <v>407</v>
      </c>
      <c r="C99" s="67" t="s">
        <v>144</v>
      </c>
      <c r="D99" s="90" t="n">
        <v>4832.82</v>
      </c>
      <c r="E99" s="90"/>
      <c r="F99" s="91" t="n">
        <f aca="false">IF($A99="","",N(D99)-N(E99))</f>
        <v>4832.82</v>
      </c>
      <c r="G99" s="8" t="str">
        <f aca="false">IF($A99="","",IFERROR(INDEX('Account Map'!$D$6:$D$200,MATCH($A99,'Account Map'!$A$6:$A$200,0)),"UNMAPPED"))</f>
        <v>Bank fees and other</v>
      </c>
      <c r="H99" s="8" t="str">
        <f aca="false">IF($A99="","",IFERROR(INDEX('Account Map'!$C$6:$C$200,MATCH($A99,'Account Map'!$A$6:$A$200,0)),"UNMAPPED"))</f>
        <v>Expense</v>
      </c>
      <c r="I99" s="8" t="str">
        <f aca="false">IF($A99="","",IFERROR(INDEX('Account Map'!$E$6:$E$200,MATCH($A99,'Account Map'!$A$6:$A$200,0))&amp;"",""))</f>
        <v>Without</v>
      </c>
    </row>
    <row r="100" customFormat="false" ht="15" hidden="false" customHeight="false" outlineLevel="0" collapsed="false">
      <c r="A100" s="67" t="n">
        <v>5990</v>
      </c>
      <c r="B100" s="67" t="s">
        <v>408</v>
      </c>
      <c r="C100" s="67" t="s">
        <v>143</v>
      </c>
      <c r="D100" s="90" t="n">
        <v>5146.78</v>
      </c>
      <c r="E100" s="90"/>
      <c r="F100" s="91" t="n">
        <f aca="false">IF($A100="","",N(D100)-N(E100))</f>
        <v>5146.78</v>
      </c>
      <c r="G100" s="8" t="str">
        <f aca="false">IF($A100="","",IFERROR(INDEX('Account Map'!$D$6:$D$200,MATCH($A100,'Account Map'!$A$6:$A$200,0)),"UNMAPPED"))</f>
        <v>Bank fees and other</v>
      </c>
      <c r="H100" s="8" t="str">
        <f aca="false">IF($A100="","",IFERROR(INDEX('Account Map'!$C$6:$C$200,MATCH($A100,'Account Map'!$A$6:$A$200,0)),"UNMAPPED"))</f>
        <v>Expense</v>
      </c>
      <c r="I100" s="8" t="str">
        <f aca="false">IF($A100="","",IFERROR(INDEX('Account Map'!$E$6:$E$200,MATCH($A100,'Account Map'!$A$6:$A$200,0))&amp;"",""))</f>
        <v>Without</v>
      </c>
    </row>
    <row r="101" customFormat="false" ht="15" hidden="false" customHeight="false" outlineLevel="0" collapsed="false">
      <c r="A101" s="67" t="n">
        <v>5990</v>
      </c>
      <c r="B101" s="67" t="s">
        <v>408</v>
      </c>
      <c r="C101" s="67" t="s">
        <v>144</v>
      </c>
      <c r="D101" s="90" t="n">
        <v>2205.76</v>
      </c>
      <c r="E101" s="90"/>
      <c r="F101" s="91" t="n">
        <f aca="false">IF($A101="","",N(D101)-N(E101))</f>
        <v>2205.76</v>
      </c>
      <c r="G101" s="8" t="str">
        <f aca="false">IF($A101="","",IFERROR(INDEX('Account Map'!$D$6:$D$200,MATCH($A101,'Account Map'!$A$6:$A$200,0)),"UNMAPPED"))</f>
        <v>Bank fees and other</v>
      </c>
      <c r="H101" s="8" t="str">
        <f aca="false">IF($A101="","",IFERROR(INDEX('Account Map'!$C$6:$C$200,MATCH($A101,'Account Map'!$A$6:$A$200,0)),"UNMAPPED"))</f>
        <v>Expense</v>
      </c>
      <c r="I101" s="8" t="str">
        <f aca="false">IF($A101="","",IFERROR(INDEX('Account Map'!$E$6:$E$200,MATCH($A101,'Account Map'!$A$6:$A$200,0))&amp;"",""))</f>
        <v>Without</v>
      </c>
    </row>
    <row r="102" customFormat="false" ht="15" hidden="false" customHeight="false" outlineLevel="0" collapsed="false">
      <c r="D102" s="92"/>
      <c r="E102" s="92"/>
      <c r="F102" s="91" t="str">
        <f aca="false">IF($A102="","",N(D102)-N(E102))</f>
        <v/>
      </c>
      <c r="G102" s="8" t="str">
        <f aca="false">IF($A102="","",IFERROR(INDEX('Account Map'!$D$6:$D$200,MATCH($A102,'Account Map'!$A$6:$A$200,0)),"UNMAPPED"))</f>
        <v/>
      </c>
      <c r="H102" s="8" t="str">
        <f aca="false">IF($A102="","",IFERROR(INDEX('Account Map'!$C$6:$C$200,MATCH($A102,'Account Map'!$A$6:$A$200,0)),"UNMAPPED"))</f>
        <v/>
      </c>
      <c r="I102" s="8" t="str">
        <f aca="false">IF($A102="","",IFERROR(INDEX('Account Map'!$E$6:$E$200,MATCH($A102,'Account Map'!$A$6:$A$200,0))&amp;"",""))</f>
        <v/>
      </c>
    </row>
    <row r="103" customFormat="false" ht="15" hidden="false" customHeight="false" outlineLevel="0" collapsed="false">
      <c r="D103" s="92"/>
      <c r="E103" s="92"/>
      <c r="F103" s="91" t="str">
        <f aca="false">IF($A103="","",N(D103)-N(E103))</f>
        <v/>
      </c>
      <c r="G103" s="8" t="str">
        <f aca="false">IF($A103="","",IFERROR(INDEX('Account Map'!$D$6:$D$200,MATCH($A103,'Account Map'!$A$6:$A$200,0)),"UNMAPPED"))</f>
        <v/>
      </c>
      <c r="H103" s="8" t="str">
        <f aca="false">IF($A103="","",IFERROR(INDEX('Account Map'!$C$6:$C$200,MATCH($A103,'Account Map'!$A$6:$A$200,0)),"UNMAPPED"))</f>
        <v/>
      </c>
      <c r="I103" s="8" t="str">
        <f aca="false">IF($A103="","",IFERROR(INDEX('Account Map'!$E$6:$E$200,MATCH($A103,'Account Map'!$A$6:$A$200,0))&amp;"",""))</f>
        <v/>
      </c>
    </row>
    <row r="104" customFormat="false" ht="15" hidden="false" customHeight="false" outlineLevel="0" collapsed="false">
      <c r="D104" s="92"/>
      <c r="E104" s="92"/>
      <c r="F104" s="91" t="str">
        <f aca="false">IF($A104="","",N(D104)-N(E104))</f>
        <v/>
      </c>
      <c r="G104" s="8" t="str">
        <f aca="false">IF($A104="","",IFERROR(INDEX('Account Map'!$D$6:$D$200,MATCH($A104,'Account Map'!$A$6:$A$200,0)),"UNMAPPED"))</f>
        <v/>
      </c>
      <c r="H104" s="8" t="str">
        <f aca="false">IF($A104="","",IFERROR(INDEX('Account Map'!$C$6:$C$200,MATCH($A104,'Account Map'!$A$6:$A$200,0)),"UNMAPPED"))</f>
        <v/>
      </c>
      <c r="I104" s="8" t="str">
        <f aca="false">IF($A104="","",IFERROR(INDEX('Account Map'!$E$6:$E$200,MATCH($A104,'Account Map'!$A$6:$A$200,0))&amp;"",""))</f>
        <v/>
      </c>
    </row>
    <row r="105" customFormat="false" ht="15" hidden="false" customHeight="false" outlineLevel="0" collapsed="false">
      <c r="D105" s="92"/>
      <c r="E105" s="92"/>
      <c r="F105" s="91" t="str">
        <f aca="false">IF($A105="","",N(D105)-N(E105))</f>
        <v/>
      </c>
      <c r="G105" s="8" t="str">
        <f aca="false">IF($A105="","",IFERROR(INDEX('Account Map'!$D$6:$D$200,MATCH($A105,'Account Map'!$A$6:$A$200,0)),"UNMAPPED"))</f>
        <v/>
      </c>
      <c r="H105" s="8" t="str">
        <f aca="false">IF($A105="","",IFERROR(INDEX('Account Map'!$C$6:$C$200,MATCH($A105,'Account Map'!$A$6:$A$200,0)),"UNMAPPED"))</f>
        <v/>
      </c>
      <c r="I105" s="8" t="str">
        <f aca="false">IF($A105="","",IFERROR(INDEX('Account Map'!$E$6:$E$200,MATCH($A105,'Account Map'!$A$6:$A$200,0))&amp;"",""))</f>
        <v/>
      </c>
    </row>
    <row r="106" customFormat="false" ht="15" hidden="false" customHeight="false" outlineLevel="0" collapsed="false">
      <c r="D106" s="92"/>
      <c r="E106" s="92"/>
      <c r="F106" s="91" t="str">
        <f aca="false">IF($A106="","",N(D106)-N(E106))</f>
        <v/>
      </c>
      <c r="G106" s="8" t="str">
        <f aca="false">IF($A106="","",IFERROR(INDEX('Account Map'!$D$6:$D$200,MATCH($A106,'Account Map'!$A$6:$A$200,0)),"UNMAPPED"))</f>
        <v/>
      </c>
      <c r="H106" s="8" t="str">
        <f aca="false">IF($A106="","",IFERROR(INDEX('Account Map'!$C$6:$C$200,MATCH($A106,'Account Map'!$A$6:$A$200,0)),"UNMAPPED"))</f>
        <v/>
      </c>
      <c r="I106" s="8" t="str">
        <f aca="false">IF($A106="","",IFERROR(INDEX('Account Map'!$E$6:$E$200,MATCH($A106,'Account Map'!$A$6:$A$200,0))&amp;"",""))</f>
        <v/>
      </c>
    </row>
    <row r="107" customFormat="false" ht="15" hidden="false" customHeight="false" outlineLevel="0" collapsed="false">
      <c r="D107" s="92"/>
      <c r="E107" s="92"/>
      <c r="F107" s="91" t="str">
        <f aca="false">IF($A107="","",N(D107)-N(E107))</f>
        <v/>
      </c>
      <c r="G107" s="8" t="str">
        <f aca="false">IF($A107="","",IFERROR(INDEX('Account Map'!$D$6:$D$200,MATCH($A107,'Account Map'!$A$6:$A$200,0)),"UNMAPPED"))</f>
        <v/>
      </c>
      <c r="H107" s="8" t="str">
        <f aca="false">IF($A107="","",IFERROR(INDEX('Account Map'!$C$6:$C$200,MATCH($A107,'Account Map'!$A$6:$A$200,0)),"UNMAPPED"))</f>
        <v/>
      </c>
      <c r="I107" s="8" t="str">
        <f aca="false">IF($A107="","",IFERROR(INDEX('Account Map'!$E$6:$E$200,MATCH($A107,'Account Map'!$A$6:$A$200,0))&amp;"",""))</f>
        <v/>
      </c>
    </row>
    <row r="108" customFormat="false" ht="15" hidden="false" customHeight="false" outlineLevel="0" collapsed="false">
      <c r="D108" s="92"/>
      <c r="E108" s="92"/>
      <c r="F108" s="91" t="str">
        <f aca="false">IF($A108="","",N(D108)-N(E108))</f>
        <v/>
      </c>
      <c r="G108" s="8" t="str">
        <f aca="false">IF($A108="","",IFERROR(INDEX('Account Map'!$D$6:$D$200,MATCH($A108,'Account Map'!$A$6:$A$200,0)),"UNMAPPED"))</f>
        <v/>
      </c>
      <c r="H108" s="8" t="str">
        <f aca="false">IF($A108="","",IFERROR(INDEX('Account Map'!$C$6:$C$200,MATCH($A108,'Account Map'!$A$6:$A$200,0)),"UNMAPPED"))</f>
        <v/>
      </c>
      <c r="I108" s="8" t="str">
        <f aca="false">IF($A108="","",IFERROR(INDEX('Account Map'!$E$6:$E$200,MATCH($A108,'Account Map'!$A$6:$A$200,0))&amp;"",""))</f>
        <v/>
      </c>
    </row>
    <row r="109" customFormat="false" ht="15" hidden="false" customHeight="false" outlineLevel="0" collapsed="false">
      <c r="D109" s="92"/>
      <c r="E109" s="92"/>
      <c r="F109" s="91" t="str">
        <f aca="false">IF($A109="","",N(D109)-N(E109))</f>
        <v/>
      </c>
      <c r="G109" s="8" t="str">
        <f aca="false">IF($A109="","",IFERROR(INDEX('Account Map'!$D$6:$D$200,MATCH($A109,'Account Map'!$A$6:$A$200,0)),"UNMAPPED"))</f>
        <v/>
      </c>
      <c r="H109" s="8" t="str">
        <f aca="false">IF($A109="","",IFERROR(INDEX('Account Map'!$C$6:$C$200,MATCH($A109,'Account Map'!$A$6:$A$200,0)),"UNMAPPED"))</f>
        <v/>
      </c>
      <c r="I109" s="8" t="str">
        <f aca="false">IF($A109="","",IFERROR(INDEX('Account Map'!$E$6:$E$200,MATCH($A109,'Account Map'!$A$6:$A$200,0))&amp;"",""))</f>
        <v/>
      </c>
    </row>
    <row r="110" customFormat="false" ht="15" hidden="false" customHeight="false" outlineLevel="0" collapsed="false">
      <c r="D110" s="92"/>
      <c r="E110" s="92"/>
      <c r="F110" s="91" t="str">
        <f aca="false">IF($A110="","",N(D110)-N(E110))</f>
        <v/>
      </c>
      <c r="G110" s="8" t="str">
        <f aca="false">IF($A110="","",IFERROR(INDEX('Account Map'!$D$6:$D$200,MATCH($A110,'Account Map'!$A$6:$A$200,0)),"UNMAPPED"))</f>
        <v/>
      </c>
      <c r="H110" s="8" t="str">
        <f aca="false">IF($A110="","",IFERROR(INDEX('Account Map'!$C$6:$C$200,MATCH($A110,'Account Map'!$A$6:$A$200,0)),"UNMAPPED"))</f>
        <v/>
      </c>
      <c r="I110" s="8" t="str">
        <f aca="false">IF($A110="","",IFERROR(INDEX('Account Map'!$E$6:$E$200,MATCH($A110,'Account Map'!$A$6:$A$200,0))&amp;"",""))</f>
        <v/>
      </c>
    </row>
    <row r="111" customFormat="false" ht="15" hidden="false" customHeight="false" outlineLevel="0" collapsed="false">
      <c r="D111" s="92"/>
      <c r="E111" s="92"/>
      <c r="F111" s="91" t="str">
        <f aca="false">IF($A111="","",N(D111)-N(E111))</f>
        <v/>
      </c>
      <c r="G111" s="8" t="str">
        <f aca="false">IF($A111="","",IFERROR(INDEX('Account Map'!$D$6:$D$200,MATCH($A111,'Account Map'!$A$6:$A$200,0)),"UNMAPPED"))</f>
        <v/>
      </c>
      <c r="H111" s="8" t="str">
        <f aca="false">IF($A111="","",IFERROR(INDEX('Account Map'!$C$6:$C$200,MATCH($A111,'Account Map'!$A$6:$A$200,0)),"UNMAPPED"))</f>
        <v/>
      </c>
      <c r="I111" s="8" t="str">
        <f aca="false">IF($A111="","",IFERROR(INDEX('Account Map'!$E$6:$E$200,MATCH($A111,'Account Map'!$A$6:$A$200,0))&amp;"",""))</f>
        <v/>
      </c>
    </row>
    <row r="112" customFormat="false" ht="15" hidden="false" customHeight="false" outlineLevel="0" collapsed="false">
      <c r="D112" s="92"/>
      <c r="E112" s="92"/>
      <c r="F112" s="91" t="str">
        <f aca="false">IF($A112="","",N(D112)-N(E112))</f>
        <v/>
      </c>
      <c r="G112" s="8" t="str">
        <f aca="false">IF($A112="","",IFERROR(INDEX('Account Map'!$D$6:$D$200,MATCH($A112,'Account Map'!$A$6:$A$200,0)),"UNMAPPED"))</f>
        <v/>
      </c>
      <c r="H112" s="8" t="str">
        <f aca="false">IF($A112="","",IFERROR(INDEX('Account Map'!$C$6:$C$200,MATCH($A112,'Account Map'!$A$6:$A$200,0)),"UNMAPPED"))</f>
        <v/>
      </c>
      <c r="I112" s="8" t="str">
        <f aca="false">IF($A112="","",IFERROR(INDEX('Account Map'!$E$6:$E$200,MATCH($A112,'Account Map'!$A$6:$A$200,0))&amp;"",""))</f>
        <v/>
      </c>
    </row>
    <row r="113" customFormat="false" ht="15" hidden="false" customHeight="false" outlineLevel="0" collapsed="false">
      <c r="D113" s="92"/>
      <c r="E113" s="92"/>
      <c r="F113" s="91" t="str">
        <f aca="false">IF($A113="","",N(D113)-N(E113))</f>
        <v/>
      </c>
      <c r="G113" s="8" t="str">
        <f aca="false">IF($A113="","",IFERROR(INDEX('Account Map'!$D$6:$D$200,MATCH($A113,'Account Map'!$A$6:$A$200,0)),"UNMAPPED"))</f>
        <v/>
      </c>
      <c r="H113" s="8" t="str">
        <f aca="false">IF($A113="","",IFERROR(INDEX('Account Map'!$C$6:$C$200,MATCH($A113,'Account Map'!$A$6:$A$200,0)),"UNMAPPED"))</f>
        <v/>
      </c>
      <c r="I113" s="8" t="str">
        <f aca="false">IF($A113="","",IFERROR(INDEX('Account Map'!$E$6:$E$200,MATCH($A113,'Account Map'!$A$6:$A$200,0))&amp;"",""))</f>
        <v/>
      </c>
    </row>
    <row r="114" customFormat="false" ht="15" hidden="false" customHeight="false" outlineLevel="0" collapsed="false">
      <c r="D114" s="92"/>
      <c r="E114" s="92"/>
      <c r="F114" s="91" t="str">
        <f aca="false">IF($A114="","",N(D114)-N(E114))</f>
        <v/>
      </c>
      <c r="G114" s="8" t="str">
        <f aca="false">IF($A114="","",IFERROR(INDEX('Account Map'!$D$6:$D$200,MATCH($A114,'Account Map'!$A$6:$A$200,0)),"UNMAPPED"))</f>
        <v/>
      </c>
      <c r="H114" s="8" t="str">
        <f aca="false">IF($A114="","",IFERROR(INDEX('Account Map'!$C$6:$C$200,MATCH($A114,'Account Map'!$A$6:$A$200,0)),"UNMAPPED"))</f>
        <v/>
      </c>
      <c r="I114" s="8" t="str">
        <f aca="false">IF($A114="","",IFERROR(INDEX('Account Map'!$E$6:$E$200,MATCH($A114,'Account Map'!$A$6:$A$200,0))&amp;"",""))</f>
        <v/>
      </c>
    </row>
    <row r="115" customFormat="false" ht="15" hidden="false" customHeight="false" outlineLevel="0" collapsed="false">
      <c r="D115" s="92"/>
      <c r="E115" s="92"/>
      <c r="F115" s="91" t="str">
        <f aca="false">IF($A115="","",N(D115)-N(E115))</f>
        <v/>
      </c>
      <c r="G115" s="8" t="str">
        <f aca="false">IF($A115="","",IFERROR(INDEX('Account Map'!$D$6:$D$200,MATCH($A115,'Account Map'!$A$6:$A$200,0)),"UNMAPPED"))</f>
        <v/>
      </c>
      <c r="H115" s="8" t="str">
        <f aca="false">IF($A115="","",IFERROR(INDEX('Account Map'!$C$6:$C$200,MATCH($A115,'Account Map'!$A$6:$A$200,0)),"UNMAPPED"))</f>
        <v/>
      </c>
      <c r="I115" s="8" t="str">
        <f aca="false">IF($A115="","",IFERROR(INDEX('Account Map'!$E$6:$E$200,MATCH($A115,'Account Map'!$A$6:$A$200,0))&amp;"",""))</f>
        <v/>
      </c>
    </row>
    <row r="116" customFormat="false" ht="15" hidden="false" customHeight="false" outlineLevel="0" collapsed="false">
      <c r="D116" s="92"/>
      <c r="E116" s="92"/>
      <c r="F116" s="91" t="str">
        <f aca="false">IF($A116="","",N(D116)-N(E116))</f>
        <v/>
      </c>
      <c r="G116" s="8" t="str">
        <f aca="false">IF($A116="","",IFERROR(INDEX('Account Map'!$D$6:$D$200,MATCH($A116,'Account Map'!$A$6:$A$200,0)),"UNMAPPED"))</f>
        <v/>
      </c>
      <c r="H116" s="8" t="str">
        <f aca="false">IF($A116="","",IFERROR(INDEX('Account Map'!$C$6:$C$200,MATCH($A116,'Account Map'!$A$6:$A$200,0)),"UNMAPPED"))</f>
        <v/>
      </c>
      <c r="I116" s="8" t="str">
        <f aca="false">IF($A116="","",IFERROR(INDEX('Account Map'!$E$6:$E$200,MATCH($A116,'Account Map'!$A$6:$A$200,0))&amp;"",""))</f>
        <v/>
      </c>
    </row>
    <row r="117" customFormat="false" ht="15" hidden="false" customHeight="false" outlineLevel="0" collapsed="false">
      <c r="D117" s="92"/>
      <c r="E117" s="92"/>
      <c r="F117" s="91" t="str">
        <f aca="false">IF($A117="","",N(D117)-N(E117))</f>
        <v/>
      </c>
      <c r="G117" s="8" t="str">
        <f aca="false">IF($A117="","",IFERROR(INDEX('Account Map'!$D$6:$D$200,MATCH($A117,'Account Map'!$A$6:$A$200,0)),"UNMAPPED"))</f>
        <v/>
      </c>
      <c r="H117" s="8" t="str">
        <f aca="false">IF($A117="","",IFERROR(INDEX('Account Map'!$C$6:$C$200,MATCH($A117,'Account Map'!$A$6:$A$200,0)),"UNMAPPED"))</f>
        <v/>
      </c>
      <c r="I117" s="8" t="str">
        <f aca="false">IF($A117="","",IFERROR(INDEX('Account Map'!$E$6:$E$200,MATCH($A117,'Account Map'!$A$6:$A$200,0))&amp;"",""))</f>
        <v/>
      </c>
    </row>
    <row r="118" customFormat="false" ht="15" hidden="false" customHeight="false" outlineLevel="0" collapsed="false">
      <c r="D118" s="92"/>
      <c r="E118" s="92"/>
      <c r="F118" s="91" t="str">
        <f aca="false">IF($A118="","",N(D118)-N(E118))</f>
        <v/>
      </c>
      <c r="G118" s="8" t="str">
        <f aca="false">IF($A118="","",IFERROR(INDEX('Account Map'!$D$6:$D$200,MATCH($A118,'Account Map'!$A$6:$A$200,0)),"UNMAPPED"))</f>
        <v/>
      </c>
      <c r="H118" s="8" t="str">
        <f aca="false">IF($A118="","",IFERROR(INDEX('Account Map'!$C$6:$C$200,MATCH($A118,'Account Map'!$A$6:$A$200,0)),"UNMAPPED"))</f>
        <v/>
      </c>
      <c r="I118" s="8" t="str">
        <f aca="false">IF($A118="","",IFERROR(INDEX('Account Map'!$E$6:$E$200,MATCH($A118,'Account Map'!$A$6:$A$200,0))&amp;"",""))</f>
        <v/>
      </c>
    </row>
    <row r="119" customFormat="false" ht="15" hidden="false" customHeight="false" outlineLevel="0" collapsed="false">
      <c r="D119" s="92"/>
      <c r="E119" s="92"/>
      <c r="F119" s="91" t="str">
        <f aca="false">IF($A119="","",N(D119)-N(E119))</f>
        <v/>
      </c>
      <c r="G119" s="8" t="str">
        <f aca="false">IF($A119="","",IFERROR(INDEX('Account Map'!$D$6:$D$200,MATCH($A119,'Account Map'!$A$6:$A$200,0)),"UNMAPPED"))</f>
        <v/>
      </c>
      <c r="H119" s="8" t="str">
        <f aca="false">IF($A119="","",IFERROR(INDEX('Account Map'!$C$6:$C$200,MATCH($A119,'Account Map'!$A$6:$A$200,0)),"UNMAPPED"))</f>
        <v/>
      </c>
      <c r="I119" s="8" t="str">
        <f aca="false">IF($A119="","",IFERROR(INDEX('Account Map'!$E$6:$E$200,MATCH($A119,'Account Map'!$A$6:$A$200,0))&amp;"",""))</f>
        <v/>
      </c>
    </row>
    <row r="120" customFormat="false" ht="15" hidden="false" customHeight="false" outlineLevel="0" collapsed="false">
      <c r="D120" s="92"/>
      <c r="E120" s="92"/>
      <c r="F120" s="91" t="str">
        <f aca="false">IF($A120="","",N(D120)-N(E120))</f>
        <v/>
      </c>
      <c r="G120" s="8" t="str">
        <f aca="false">IF($A120="","",IFERROR(INDEX('Account Map'!$D$6:$D$200,MATCH($A120,'Account Map'!$A$6:$A$200,0)),"UNMAPPED"))</f>
        <v/>
      </c>
      <c r="H120" s="8" t="str">
        <f aca="false">IF($A120="","",IFERROR(INDEX('Account Map'!$C$6:$C$200,MATCH($A120,'Account Map'!$A$6:$A$200,0)),"UNMAPPED"))</f>
        <v/>
      </c>
      <c r="I120" s="8" t="str">
        <f aca="false">IF($A120="","",IFERROR(INDEX('Account Map'!$E$6:$E$200,MATCH($A120,'Account Map'!$A$6:$A$200,0))&amp;"",""))</f>
        <v/>
      </c>
    </row>
    <row r="121" customFormat="false" ht="15" hidden="false" customHeight="false" outlineLevel="0" collapsed="false">
      <c r="D121" s="92"/>
      <c r="E121" s="92"/>
      <c r="F121" s="91" t="str">
        <f aca="false">IF($A121="","",N(D121)-N(E121))</f>
        <v/>
      </c>
      <c r="G121" s="8" t="str">
        <f aca="false">IF($A121="","",IFERROR(INDEX('Account Map'!$D$6:$D$200,MATCH($A121,'Account Map'!$A$6:$A$200,0)),"UNMAPPED"))</f>
        <v/>
      </c>
      <c r="H121" s="8" t="str">
        <f aca="false">IF($A121="","",IFERROR(INDEX('Account Map'!$C$6:$C$200,MATCH($A121,'Account Map'!$A$6:$A$200,0)),"UNMAPPED"))</f>
        <v/>
      </c>
      <c r="I121" s="8" t="str">
        <f aca="false">IF($A121="","",IFERROR(INDEX('Account Map'!$E$6:$E$200,MATCH($A121,'Account Map'!$A$6:$A$200,0))&amp;"",""))</f>
        <v/>
      </c>
    </row>
    <row r="122" customFormat="false" ht="15" hidden="false" customHeight="false" outlineLevel="0" collapsed="false">
      <c r="D122" s="92"/>
      <c r="E122" s="92"/>
      <c r="F122" s="91" t="str">
        <f aca="false">IF($A122="","",N(D122)-N(E122))</f>
        <v/>
      </c>
      <c r="G122" s="8" t="str">
        <f aca="false">IF($A122="","",IFERROR(INDEX('Account Map'!$D$6:$D$200,MATCH($A122,'Account Map'!$A$6:$A$200,0)),"UNMAPPED"))</f>
        <v/>
      </c>
      <c r="H122" s="8" t="str">
        <f aca="false">IF($A122="","",IFERROR(INDEX('Account Map'!$C$6:$C$200,MATCH($A122,'Account Map'!$A$6:$A$200,0)),"UNMAPPED"))</f>
        <v/>
      </c>
      <c r="I122" s="8" t="str">
        <f aca="false">IF($A122="","",IFERROR(INDEX('Account Map'!$E$6:$E$200,MATCH($A122,'Account Map'!$A$6:$A$200,0))&amp;"",""))</f>
        <v/>
      </c>
    </row>
    <row r="123" customFormat="false" ht="15" hidden="false" customHeight="false" outlineLevel="0" collapsed="false">
      <c r="D123" s="92"/>
      <c r="E123" s="92"/>
      <c r="F123" s="91" t="str">
        <f aca="false">IF($A123="","",N(D123)-N(E123))</f>
        <v/>
      </c>
      <c r="G123" s="8" t="str">
        <f aca="false">IF($A123="","",IFERROR(INDEX('Account Map'!$D$6:$D$200,MATCH($A123,'Account Map'!$A$6:$A$200,0)),"UNMAPPED"))</f>
        <v/>
      </c>
      <c r="H123" s="8" t="str">
        <f aca="false">IF($A123="","",IFERROR(INDEX('Account Map'!$C$6:$C$200,MATCH($A123,'Account Map'!$A$6:$A$200,0)),"UNMAPPED"))</f>
        <v/>
      </c>
      <c r="I123" s="8" t="str">
        <f aca="false">IF($A123="","",IFERROR(INDEX('Account Map'!$E$6:$E$200,MATCH($A123,'Account Map'!$A$6:$A$200,0))&amp;"",""))</f>
        <v/>
      </c>
    </row>
    <row r="124" customFormat="false" ht="15" hidden="false" customHeight="false" outlineLevel="0" collapsed="false">
      <c r="D124" s="92"/>
      <c r="E124" s="92"/>
      <c r="F124" s="91" t="str">
        <f aca="false">IF($A124="","",N(D124)-N(E124))</f>
        <v/>
      </c>
      <c r="G124" s="8" t="str">
        <f aca="false">IF($A124="","",IFERROR(INDEX('Account Map'!$D$6:$D$200,MATCH($A124,'Account Map'!$A$6:$A$200,0)),"UNMAPPED"))</f>
        <v/>
      </c>
      <c r="H124" s="8" t="str">
        <f aca="false">IF($A124="","",IFERROR(INDEX('Account Map'!$C$6:$C$200,MATCH($A124,'Account Map'!$A$6:$A$200,0)),"UNMAPPED"))</f>
        <v/>
      </c>
      <c r="I124" s="8" t="str">
        <f aca="false">IF($A124="","",IFERROR(INDEX('Account Map'!$E$6:$E$200,MATCH($A124,'Account Map'!$A$6:$A$200,0))&amp;"",""))</f>
        <v/>
      </c>
    </row>
    <row r="125" customFormat="false" ht="15" hidden="false" customHeight="false" outlineLevel="0" collapsed="false">
      <c r="D125" s="92"/>
      <c r="E125" s="92"/>
      <c r="F125" s="91" t="str">
        <f aca="false">IF($A125="","",N(D125)-N(E125))</f>
        <v/>
      </c>
      <c r="G125" s="8" t="str">
        <f aca="false">IF($A125="","",IFERROR(INDEX('Account Map'!$D$6:$D$200,MATCH($A125,'Account Map'!$A$6:$A$200,0)),"UNMAPPED"))</f>
        <v/>
      </c>
      <c r="H125" s="8" t="str">
        <f aca="false">IF($A125="","",IFERROR(INDEX('Account Map'!$C$6:$C$200,MATCH($A125,'Account Map'!$A$6:$A$200,0)),"UNMAPPED"))</f>
        <v/>
      </c>
      <c r="I125" s="8" t="str">
        <f aca="false">IF($A125="","",IFERROR(INDEX('Account Map'!$E$6:$E$200,MATCH($A125,'Account Map'!$A$6:$A$200,0))&amp;"",""))</f>
        <v/>
      </c>
    </row>
    <row r="126" customFormat="false" ht="15" hidden="false" customHeight="false" outlineLevel="0" collapsed="false">
      <c r="D126" s="92"/>
      <c r="E126" s="92"/>
      <c r="F126" s="91" t="str">
        <f aca="false">IF($A126="","",N(D126)-N(E126))</f>
        <v/>
      </c>
      <c r="G126" s="8" t="str">
        <f aca="false">IF($A126="","",IFERROR(INDEX('Account Map'!$D$6:$D$200,MATCH($A126,'Account Map'!$A$6:$A$200,0)),"UNMAPPED"))</f>
        <v/>
      </c>
      <c r="H126" s="8" t="str">
        <f aca="false">IF($A126="","",IFERROR(INDEX('Account Map'!$C$6:$C$200,MATCH($A126,'Account Map'!$A$6:$A$200,0)),"UNMAPPED"))</f>
        <v/>
      </c>
      <c r="I126" s="8" t="str">
        <f aca="false">IF($A126="","",IFERROR(INDEX('Account Map'!$E$6:$E$200,MATCH($A126,'Account Map'!$A$6:$A$200,0))&amp;"",""))</f>
        <v/>
      </c>
    </row>
    <row r="127" customFormat="false" ht="15" hidden="false" customHeight="false" outlineLevel="0" collapsed="false">
      <c r="D127" s="92"/>
      <c r="E127" s="92"/>
      <c r="F127" s="91" t="str">
        <f aca="false">IF($A127="","",N(D127)-N(E127))</f>
        <v/>
      </c>
      <c r="G127" s="8" t="str">
        <f aca="false">IF($A127="","",IFERROR(INDEX('Account Map'!$D$6:$D$200,MATCH($A127,'Account Map'!$A$6:$A$200,0)),"UNMAPPED"))</f>
        <v/>
      </c>
      <c r="H127" s="8" t="str">
        <f aca="false">IF($A127="","",IFERROR(INDEX('Account Map'!$C$6:$C$200,MATCH($A127,'Account Map'!$A$6:$A$200,0)),"UNMAPPED"))</f>
        <v/>
      </c>
      <c r="I127" s="8" t="str">
        <f aca="false">IF($A127="","",IFERROR(INDEX('Account Map'!$E$6:$E$200,MATCH($A127,'Account Map'!$A$6:$A$200,0))&amp;"",""))</f>
        <v/>
      </c>
    </row>
    <row r="128" customFormat="false" ht="15" hidden="false" customHeight="false" outlineLevel="0" collapsed="false">
      <c r="D128" s="92"/>
      <c r="E128" s="92"/>
      <c r="F128" s="91" t="str">
        <f aca="false">IF($A128="","",N(D128)-N(E128))</f>
        <v/>
      </c>
      <c r="G128" s="8" t="str">
        <f aca="false">IF($A128="","",IFERROR(INDEX('Account Map'!$D$6:$D$200,MATCH($A128,'Account Map'!$A$6:$A$200,0)),"UNMAPPED"))</f>
        <v/>
      </c>
      <c r="H128" s="8" t="str">
        <f aca="false">IF($A128="","",IFERROR(INDEX('Account Map'!$C$6:$C$200,MATCH($A128,'Account Map'!$A$6:$A$200,0)),"UNMAPPED"))</f>
        <v/>
      </c>
      <c r="I128" s="8" t="str">
        <f aca="false">IF($A128="","",IFERROR(INDEX('Account Map'!$E$6:$E$200,MATCH($A128,'Account Map'!$A$6:$A$200,0))&amp;"",""))</f>
        <v/>
      </c>
    </row>
    <row r="129" customFormat="false" ht="15" hidden="false" customHeight="false" outlineLevel="0" collapsed="false">
      <c r="D129" s="92"/>
      <c r="E129" s="92"/>
      <c r="F129" s="91" t="str">
        <f aca="false">IF($A129="","",N(D129)-N(E129))</f>
        <v/>
      </c>
      <c r="G129" s="8" t="str">
        <f aca="false">IF($A129="","",IFERROR(INDEX('Account Map'!$D$6:$D$200,MATCH($A129,'Account Map'!$A$6:$A$200,0)),"UNMAPPED"))</f>
        <v/>
      </c>
      <c r="H129" s="8" t="str">
        <f aca="false">IF($A129="","",IFERROR(INDEX('Account Map'!$C$6:$C$200,MATCH($A129,'Account Map'!$A$6:$A$200,0)),"UNMAPPED"))</f>
        <v/>
      </c>
      <c r="I129" s="8" t="str">
        <f aca="false">IF($A129="","",IFERROR(INDEX('Account Map'!$E$6:$E$200,MATCH($A129,'Account Map'!$A$6:$A$200,0))&amp;"",""))</f>
        <v/>
      </c>
    </row>
    <row r="130" customFormat="false" ht="15" hidden="false" customHeight="false" outlineLevel="0" collapsed="false">
      <c r="D130" s="92"/>
      <c r="E130" s="92"/>
      <c r="F130" s="91" t="str">
        <f aca="false">IF($A130="","",N(D130)-N(E130))</f>
        <v/>
      </c>
      <c r="G130" s="8" t="str">
        <f aca="false">IF($A130="","",IFERROR(INDEX('Account Map'!$D$6:$D$200,MATCH($A130,'Account Map'!$A$6:$A$200,0)),"UNMAPPED"))</f>
        <v/>
      </c>
      <c r="H130" s="8" t="str">
        <f aca="false">IF($A130="","",IFERROR(INDEX('Account Map'!$C$6:$C$200,MATCH($A130,'Account Map'!$A$6:$A$200,0)),"UNMAPPED"))</f>
        <v/>
      </c>
      <c r="I130" s="8" t="str">
        <f aca="false">IF($A130="","",IFERROR(INDEX('Account Map'!$E$6:$E$200,MATCH($A130,'Account Map'!$A$6:$A$200,0))&amp;"",""))</f>
        <v/>
      </c>
    </row>
    <row r="131" customFormat="false" ht="15" hidden="false" customHeight="false" outlineLevel="0" collapsed="false">
      <c r="D131" s="92"/>
      <c r="E131" s="92"/>
      <c r="F131" s="91" t="str">
        <f aca="false">IF($A131="","",N(D131)-N(E131))</f>
        <v/>
      </c>
      <c r="G131" s="8" t="str">
        <f aca="false">IF($A131="","",IFERROR(INDEX('Account Map'!$D$6:$D$200,MATCH($A131,'Account Map'!$A$6:$A$200,0)),"UNMAPPED"))</f>
        <v/>
      </c>
      <c r="H131" s="8" t="str">
        <f aca="false">IF($A131="","",IFERROR(INDEX('Account Map'!$C$6:$C$200,MATCH($A131,'Account Map'!$A$6:$A$200,0)),"UNMAPPED"))</f>
        <v/>
      </c>
      <c r="I131" s="8" t="str">
        <f aca="false">IF($A131="","",IFERROR(INDEX('Account Map'!$E$6:$E$200,MATCH($A131,'Account Map'!$A$6:$A$200,0))&amp;"",""))</f>
        <v/>
      </c>
    </row>
    <row r="132" customFormat="false" ht="15" hidden="false" customHeight="false" outlineLevel="0" collapsed="false">
      <c r="D132" s="92"/>
      <c r="E132" s="92"/>
      <c r="F132" s="91" t="str">
        <f aca="false">IF($A132="","",N(D132)-N(E132))</f>
        <v/>
      </c>
      <c r="G132" s="8" t="str">
        <f aca="false">IF($A132="","",IFERROR(INDEX('Account Map'!$D$6:$D$200,MATCH($A132,'Account Map'!$A$6:$A$200,0)),"UNMAPPED"))</f>
        <v/>
      </c>
      <c r="H132" s="8" t="str">
        <f aca="false">IF($A132="","",IFERROR(INDEX('Account Map'!$C$6:$C$200,MATCH($A132,'Account Map'!$A$6:$A$200,0)),"UNMAPPED"))</f>
        <v/>
      </c>
      <c r="I132" s="8" t="str">
        <f aca="false">IF($A132="","",IFERROR(INDEX('Account Map'!$E$6:$E$200,MATCH($A132,'Account Map'!$A$6:$A$200,0))&amp;"",""))</f>
        <v/>
      </c>
    </row>
    <row r="133" customFormat="false" ht="15" hidden="false" customHeight="false" outlineLevel="0" collapsed="false">
      <c r="D133" s="92"/>
      <c r="E133" s="92"/>
      <c r="F133" s="91" t="str">
        <f aca="false">IF($A133="","",N(D133)-N(E133))</f>
        <v/>
      </c>
      <c r="G133" s="8" t="str">
        <f aca="false">IF($A133="","",IFERROR(INDEX('Account Map'!$D$6:$D$200,MATCH($A133,'Account Map'!$A$6:$A$200,0)),"UNMAPPED"))</f>
        <v/>
      </c>
      <c r="H133" s="8" t="str">
        <f aca="false">IF($A133="","",IFERROR(INDEX('Account Map'!$C$6:$C$200,MATCH($A133,'Account Map'!$A$6:$A$200,0)),"UNMAPPED"))</f>
        <v/>
      </c>
      <c r="I133" s="8" t="str">
        <f aca="false">IF($A133="","",IFERROR(INDEX('Account Map'!$E$6:$E$200,MATCH($A133,'Account Map'!$A$6:$A$200,0))&amp;"",""))</f>
        <v/>
      </c>
    </row>
    <row r="134" customFormat="false" ht="15" hidden="false" customHeight="false" outlineLevel="0" collapsed="false">
      <c r="D134" s="92"/>
      <c r="E134" s="92"/>
      <c r="F134" s="91" t="str">
        <f aca="false">IF($A134="","",N(D134)-N(E134))</f>
        <v/>
      </c>
      <c r="G134" s="8" t="str">
        <f aca="false">IF($A134="","",IFERROR(INDEX('Account Map'!$D$6:$D$200,MATCH($A134,'Account Map'!$A$6:$A$200,0)),"UNMAPPED"))</f>
        <v/>
      </c>
      <c r="H134" s="8" t="str">
        <f aca="false">IF($A134="","",IFERROR(INDEX('Account Map'!$C$6:$C$200,MATCH($A134,'Account Map'!$A$6:$A$200,0)),"UNMAPPED"))</f>
        <v/>
      </c>
      <c r="I134" s="8" t="str">
        <f aca="false">IF($A134="","",IFERROR(INDEX('Account Map'!$E$6:$E$200,MATCH($A134,'Account Map'!$A$6:$A$200,0))&amp;"",""))</f>
        <v/>
      </c>
    </row>
    <row r="135" customFormat="false" ht="15" hidden="false" customHeight="false" outlineLevel="0" collapsed="false">
      <c r="D135" s="92"/>
      <c r="E135" s="92"/>
      <c r="F135" s="91" t="str">
        <f aca="false">IF($A135="","",N(D135)-N(E135))</f>
        <v/>
      </c>
      <c r="G135" s="8" t="str">
        <f aca="false">IF($A135="","",IFERROR(INDEX('Account Map'!$D$6:$D$200,MATCH($A135,'Account Map'!$A$6:$A$200,0)),"UNMAPPED"))</f>
        <v/>
      </c>
      <c r="H135" s="8" t="str">
        <f aca="false">IF($A135="","",IFERROR(INDEX('Account Map'!$C$6:$C$200,MATCH($A135,'Account Map'!$A$6:$A$200,0)),"UNMAPPED"))</f>
        <v/>
      </c>
      <c r="I135" s="8" t="str">
        <f aca="false">IF($A135="","",IFERROR(INDEX('Account Map'!$E$6:$E$200,MATCH($A135,'Account Map'!$A$6:$A$200,0))&amp;"",""))</f>
        <v/>
      </c>
    </row>
    <row r="136" customFormat="false" ht="15" hidden="false" customHeight="false" outlineLevel="0" collapsed="false">
      <c r="D136" s="92"/>
      <c r="E136" s="92"/>
      <c r="F136" s="91" t="str">
        <f aca="false">IF($A136="","",N(D136)-N(E136))</f>
        <v/>
      </c>
      <c r="G136" s="8" t="str">
        <f aca="false">IF($A136="","",IFERROR(INDEX('Account Map'!$D$6:$D$200,MATCH($A136,'Account Map'!$A$6:$A$200,0)),"UNMAPPED"))</f>
        <v/>
      </c>
      <c r="H136" s="8" t="str">
        <f aca="false">IF($A136="","",IFERROR(INDEX('Account Map'!$C$6:$C$200,MATCH($A136,'Account Map'!$A$6:$A$200,0)),"UNMAPPED"))</f>
        <v/>
      </c>
      <c r="I136" s="8" t="str">
        <f aca="false">IF($A136="","",IFERROR(INDEX('Account Map'!$E$6:$E$200,MATCH($A136,'Account Map'!$A$6:$A$200,0))&amp;"",""))</f>
        <v/>
      </c>
    </row>
    <row r="137" customFormat="false" ht="15" hidden="false" customHeight="false" outlineLevel="0" collapsed="false">
      <c r="D137" s="92"/>
      <c r="E137" s="92"/>
      <c r="F137" s="91" t="str">
        <f aca="false">IF($A137="","",N(D137)-N(E137))</f>
        <v/>
      </c>
      <c r="G137" s="8" t="str">
        <f aca="false">IF($A137="","",IFERROR(INDEX('Account Map'!$D$6:$D$200,MATCH($A137,'Account Map'!$A$6:$A$200,0)),"UNMAPPED"))</f>
        <v/>
      </c>
      <c r="H137" s="8" t="str">
        <f aca="false">IF($A137="","",IFERROR(INDEX('Account Map'!$C$6:$C$200,MATCH($A137,'Account Map'!$A$6:$A$200,0)),"UNMAPPED"))</f>
        <v/>
      </c>
      <c r="I137" s="8" t="str">
        <f aca="false">IF($A137="","",IFERROR(INDEX('Account Map'!$E$6:$E$200,MATCH($A137,'Account Map'!$A$6:$A$200,0))&amp;"",""))</f>
        <v/>
      </c>
    </row>
    <row r="138" customFormat="false" ht="15" hidden="false" customHeight="false" outlineLevel="0" collapsed="false">
      <c r="D138" s="92"/>
      <c r="E138" s="92"/>
      <c r="F138" s="91" t="str">
        <f aca="false">IF($A138="","",N(D138)-N(E138))</f>
        <v/>
      </c>
      <c r="G138" s="8" t="str">
        <f aca="false">IF($A138="","",IFERROR(INDEX('Account Map'!$D$6:$D$200,MATCH($A138,'Account Map'!$A$6:$A$200,0)),"UNMAPPED"))</f>
        <v/>
      </c>
      <c r="H138" s="8" t="str">
        <f aca="false">IF($A138="","",IFERROR(INDEX('Account Map'!$C$6:$C$200,MATCH($A138,'Account Map'!$A$6:$A$200,0)),"UNMAPPED"))</f>
        <v/>
      </c>
      <c r="I138" s="8" t="str">
        <f aca="false">IF($A138="","",IFERROR(INDEX('Account Map'!$E$6:$E$200,MATCH($A138,'Account Map'!$A$6:$A$200,0))&amp;"",""))</f>
        <v/>
      </c>
    </row>
    <row r="139" customFormat="false" ht="15" hidden="false" customHeight="false" outlineLevel="0" collapsed="false">
      <c r="D139" s="92"/>
      <c r="E139" s="92"/>
      <c r="F139" s="91" t="str">
        <f aca="false">IF($A139="","",N(D139)-N(E139))</f>
        <v/>
      </c>
      <c r="G139" s="8" t="str">
        <f aca="false">IF($A139="","",IFERROR(INDEX('Account Map'!$D$6:$D$200,MATCH($A139,'Account Map'!$A$6:$A$200,0)),"UNMAPPED"))</f>
        <v/>
      </c>
      <c r="H139" s="8" t="str">
        <f aca="false">IF($A139="","",IFERROR(INDEX('Account Map'!$C$6:$C$200,MATCH($A139,'Account Map'!$A$6:$A$200,0)),"UNMAPPED"))</f>
        <v/>
      </c>
      <c r="I139" s="8" t="str">
        <f aca="false">IF($A139="","",IFERROR(INDEX('Account Map'!$E$6:$E$200,MATCH($A139,'Account Map'!$A$6:$A$200,0))&amp;"",""))</f>
        <v/>
      </c>
    </row>
    <row r="140" customFormat="false" ht="15" hidden="false" customHeight="false" outlineLevel="0" collapsed="false">
      <c r="D140" s="92"/>
      <c r="E140" s="92"/>
      <c r="F140" s="91" t="str">
        <f aca="false">IF($A140="","",N(D140)-N(E140))</f>
        <v/>
      </c>
      <c r="G140" s="8" t="str">
        <f aca="false">IF($A140="","",IFERROR(INDEX('Account Map'!$D$6:$D$200,MATCH($A140,'Account Map'!$A$6:$A$200,0)),"UNMAPPED"))</f>
        <v/>
      </c>
      <c r="H140" s="8" t="str">
        <f aca="false">IF($A140="","",IFERROR(INDEX('Account Map'!$C$6:$C$200,MATCH($A140,'Account Map'!$A$6:$A$200,0)),"UNMAPPED"))</f>
        <v/>
      </c>
      <c r="I140" s="8" t="str">
        <f aca="false">IF($A140="","",IFERROR(INDEX('Account Map'!$E$6:$E$200,MATCH($A140,'Account Map'!$A$6:$A$200,0))&amp;"",""))</f>
        <v/>
      </c>
    </row>
    <row r="141" customFormat="false" ht="15" hidden="false" customHeight="false" outlineLevel="0" collapsed="false">
      <c r="D141" s="92"/>
      <c r="E141" s="92"/>
      <c r="F141" s="91" t="str">
        <f aca="false">IF($A141="","",N(D141)-N(E141))</f>
        <v/>
      </c>
      <c r="G141" s="8" t="str">
        <f aca="false">IF($A141="","",IFERROR(INDEX('Account Map'!$D$6:$D$200,MATCH($A141,'Account Map'!$A$6:$A$200,0)),"UNMAPPED"))</f>
        <v/>
      </c>
      <c r="H141" s="8" t="str">
        <f aca="false">IF($A141="","",IFERROR(INDEX('Account Map'!$C$6:$C$200,MATCH($A141,'Account Map'!$A$6:$A$200,0)),"UNMAPPED"))</f>
        <v/>
      </c>
      <c r="I141" s="8" t="str">
        <f aca="false">IF($A141="","",IFERROR(INDEX('Account Map'!$E$6:$E$200,MATCH($A141,'Account Map'!$A$6:$A$200,0))&amp;"",""))</f>
        <v/>
      </c>
    </row>
    <row r="142" customFormat="false" ht="15" hidden="false" customHeight="false" outlineLevel="0" collapsed="false">
      <c r="D142" s="92"/>
      <c r="E142" s="92"/>
      <c r="F142" s="91" t="str">
        <f aca="false">IF($A142="","",N(D142)-N(E142))</f>
        <v/>
      </c>
      <c r="G142" s="8" t="str">
        <f aca="false">IF($A142="","",IFERROR(INDEX('Account Map'!$D$6:$D$200,MATCH($A142,'Account Map'!$A$6:$A$200,0)),"UNMAPPED"))</f>
        <v/>
      </c>
      <c r="H142" s="8" t="str">
        <f aca="false">IF($A142="","",IFERROR(INDEX('Account Map'!$C$6:$C$200,MATCH($A142,'Account Map'!$A$6:$A$200,0)),"UNMAPPED"))</f>
        <v/>
      </c>
      <c r="I142" s="8" t="str">
        <f aca="false">IF($A142="","",IFERROR(INDEX('Account Map'!$E$6:$E$200,MATCH($A142,'Account Map'!$A$6:$A$200,0))&amp;"",""))</f>
        <v/>
      </c>
    </row>
    <row r="143" customFormat="false" ht="15" hidden="false" customHeight="false" outlineLevel="0" collapsed="false">
      <c r="D143" s="92"/>
      <c r="E143" s="92"/>
      <c r="F143" s="91" t="str">
        <f aca="false">IF($A143="","",N(D143)-N(E143))</f>
        <v/>
      </c>
      <c r="G143" s="8" t="str">
        <f aca="false">IF($A143="","",IFERROR(INDEX('Account Map'!$D$6:$D$200,MATCH($A143,'Account Map'!$A$6:$A$200,0)),"UNMAPPED"))</f>
        <v/>
      </c>
      <c r="H143" s="8" t="str">
        <f aca="false">IF($A143="","",IFERROR(INDEX('Account Map'!$C$6:$C$200,MATCH($A143,'Account Map'!$A$6:$A$200,0)),"UNMAPPED"))</f>
        <v/>
      </c>
      <c r="I143" s="8" t="str">
        <f aca="false">IF($A143="","",IFERROR(INDEX('Account Map'!$E$6:$E$200,MATCH($A143,'Account Map'!$A$6:$A$200,0))&amp;"",""))</f>
        <v/>
      </c>
    </row>
    <row r="144" customFormat="false" ht="15" hidden="false" customHeight="false" outlineLevel="0" collapsed="false">
      <c r="D144" s="92"/>
      <c r="E144" s="92"/>
      <c r="F144" s="91" t="str">
        <f aca="false">IF($A144="","",N(D144)-N(E144))</f>
        <v/>
      </c>
      <c r="G144" s="8" t="str">
        <f aca="false">IF($A144="","",IFERROR(INDEX('Account Map'!$D$6:$D$200,MATCH($A144,'Account Map'!$A$6:$A$200,0)),"UNMAPPED"))</f>
        <v/>
      </c>
      <c r="H144" s="8" t="str">
        <f aca="false">IF($A144="","",IFERROR(INDEX('Account Map'!$C$6:$C$200,MATCH($A144,'Account Map'!$A$6:$A$200,0)),"UNMAPPED"))</f>
        <v/>
      </c>
      <c r="I144" s="8" t="str">
        <f aca="false">IF($A144="","",IFERROR(INDEX('Account Map'!$E$6:$E$200,MATCH($A144,'Account Map'!$A$6:$A$200,0))&amp;"",""))</f>
        <v/>
      </c>
    </row>
    <row r="145" customFormat="false" ht="15" hidden="false" customHeight="false" outlineLevel="0" collapsed="false">
      <c r="D145" s="92"/>
      <c r="E145" s="92"/>
      <c r="F145" s="91" t="str">
        <f aca="false">IF($A145="","",N(D145)-N(E145))</f>
        <v/>
      </c>
      <c r="G145" s="8" t="str">
        <f aca="false">IF($A145="","",IFERROR(INDEX('Account Map'!$D$6:$D$200,MATCH($A145,'Account Map'!$A$6:$A$200,0)),"UNMAPPED"))</f>
        <v/>
      </c>
      <c r="H145" s="8" t="str">
        <f aca="false">IF($A145="","",IFERROR(INDEX('Account Map'!$C$6:$C$200,MATCH($A145,'Account Map'!$A$6:$A$200,0)),"UNMAPPED"))</f>
        <v/>
      </c>
      <c r="I145" s="8" t="str">
        <f aca="false">IF($A145="","",IFERROR(INDEX('Account Map'!$E$6:$E$200,MATCH($A145,'Account Map'!$A$6:$A$200,0))&amp;"",""))</f>
        <v/>
      </c>
    </row>
    <row r="146" customFormat="false" ht="15" hidden="false" customHeight="false" outlineLevel="0" collapsed="false">
      <c r="D146" s="92"/>
      <c r="E146" s="92"/>
      <c r="F146" s="91" t="str">
        <f aca="false">IF($A146="","",N(D146)-N(E146))</f>
        <v/>
      </c>
      <c r="G146" s="8" t="str">
        <f aca="false">IF($A146="","",IFERROR(INDEX('Account Map'!$D$6:$D$200,MATCH($A146,'Account Map'!$A$6:$A$200,0)),"UNMAPPED"))</f>
        <v/>
      </c>
      <c r="H146" s="8" t="str">
        <f aca="false">IF($A146="","",IFERROR(INDEX('Account Map'!$C$6:$C$200,MATCH($A146,'Account Map'!$A$6:$A$200,0)),"UNMAPPED"))</f>
        <v/>
      </c>
      <c r="I146" s="8" t="str">
        <f aca="false">IF($A146="","",IFERROR(INDEX('Account Map'!$E$6:$E$200,MATCH($A146,'Account Map'!$A$6:$A$200,0))&amp;"",""))</f>
        <v/>
      </c>
    </row>
    <row r="147" customFormat="false" ht="15" hidden="false" customHeight="false" outlineLevel="0" collapsed="false">
      <c r="D147" s="92"/>
      <c r="E147" s="92"/>
      <c r="F147" s="91" t="str">
        <f aca="false">IF($A147="","",N(D147)-N(E147))</f>
        <v/>
      </c>
      <c r="G147" s="8" t="str">
        <f aca="false">IF($A147="","",IFERROR(INDEX('Account Map'!$D$6:$D$200,MATCH($A147,'Account Map'!$A$6:$A$200,0)),"UNMAPPED"))</f>
        <v/>
      </c>
      <c r="H147" s="8" t="str">
        <f aca="false">IF($A147="","",IFERROR(INDEX('Account Map'!$C$6:$C$200,MATCH($A147,'Account Map'!$A$6:$A$200,0)),"UNMAPPED"))</f>
        <v/>
      </c>
      <c r="I147" s="8" t="str">
        <f aca="false">IF($A147="","",IFERROR(INDEX('Account Map'!$E$6:$E$200,MATCH($A147,'Account Map'!$A$6:$A$200,0))&amp;"",""))</f>
        <v/>
      </c>
    </row>
    <row r="148" customFormat="false" ht="15" hidden="false" customHeight="false" outlineLevel="0" collapsed="false">
      <c r="D148" s="92"/>
      <c r="E148" s="92"/>
      <c r="F148" s="91" t="str">
        <f aca="false">IF($A148="","",N(D148)-N(E148))</f>
        <v/>
      </c>
      <c r="G148" s="8" t="str">
        <f aca="false">IF($A148="","",IFERROR(INDEX('Account Map'!$D$6:$D$200,MATCH($A148,'Account Map'!$A$6:$A$200,0)),"UNMAPPED"))</f>
        <v/>
      </c>
      <c r="H148" s="8" t="str">
        <f aca="false">IF($A148="","",IFERROR(INDEX('Account Map'!$C$6:$C$200,MATCH($A148,'Account Map'!$A$6:$A$200,0)),"UNMAPPED"))</f>
        <v/>
      </c>
      <c r="I148" s="8" t="str">
        <f aca="false">IF($A148="","",IFERROR(INDEX('Account Map'!$E$6:$E$200,MATCH($A148,'Account Map'!$A$6:$A$200,0))&amp;"",""))</f>
        <v/>
      </c>
    </row>
    <row r="149" customFormat="false" ht="15" hidden="false" customHeight="false" outlineLevel="0" collapsed="false">
      <c r="D149" s="92"/>
      <c r="E149" s="92"/>
      <c r="F149" s="91" t="str">
        <f aca="false">IF($A149="","",N(D149)-N(E149))</f>
        <v/>
      </c>
      <c r="G149" s="8" t="str">
        <f aca="false">IF($A149="","",IFERROR(INDEX('Account Map'!$D$6:$D$200,MATCH($A149,'Account Map'!$A$6:$A$200,0)),"UNMAPPED"))</f>
        <v/>
      </c>
      <c r="H149" s="8" t="str">
        <f aca="false">IF($A149="","",IFERROR(INDEX('Account Map'!$C$6:$C$200,MATCH($A149,'Account Map'!$A$6:$A$200,0)),"UNMAPPED"))</f>
        <v/>
      </c>
      <c r="I149" s="8" t="str">
        <f aca="false">IF($A149="","",IFERROR(INDEX('Account Map'!$E$6:$E$200,MATCH($A149,'Account Map'!$A$6:$A$200,0))&amp;"",""))</f>
        <v/>
      </c>
    </row>
    <row r="150" customFormat="false" ht="15" hidden="false" customHeight="false" outlineLevel="0" collapsed="false">
      <c r="D150" s="92"/>
      <c r="E150" s="92"/>
      <c r="F150" s="91" t="str">
        <f aca="false">IF($A150="","",N(D150)-N(E150))</f>
        <v/>
      </c>
      <c r="G150" s="8" t="str">
        <f aca="false">IF($A150="","",IFERROR(INDEX('Account Map'!$D$6:$D$200,MATCH($A150,'Account Map'!$A$6:$A$200,0)),"UNMAPPED"))</f>
        <v/>
      </c>
      <c r="H150" s="8" t="str">
        <f aca="false">IF($A150="","",IFERROR(INDEX('Account Map'!$C$6:$C$200,MATCH($A150,'Account Map'!$A$6:$A$200,0)),"UNMAPPED"))</f>
        <v/>
      </c>
      <c r="I150" s="8" t="str">
        <f aca="false">IF($A150="","",IFERROR(INDEX('Account Map'!$E$6:$E$200,MATCH($A150,'Account Map'!$A$6:$A$200,0))&amp;"",""))</f>
        <v/>
      </c>
    </row>
    <row r="151" customFormat="false" ht="15" hidden="false" customHeight="false" outlineLevel="0" collapsed="false">
      <c r="D151" s="92"/>
      <c r="E151" s="92"/>
      <c r="F151" s="91" t="str">
        <f aca="false">IF($A151="","",N(D151)-N(E151))</f>
        <v/>
      </c>
      <c r="G151" s="8" t="str">
        <f aca="false">IF($A151="","",IFERROR(INDEX('Account Map'!$D$6:$D$200,MATCH($A151,'Account Map'!$A$6:$A$200,0)),"UNMAPPED"))</f>
        <v/>
      </c>
      <c r="H151" s="8" t="str">
        <f aca="false">IF($A151="","",IFERROR(INDEX('Account Map'!$C$6:$C$200,MATCH($A151,'Account Map'!$A$6:$A$200,0)),"UNMAPPED"))</f>
        <v/>
      </c>
      <c r="I151" s="8" t="str">
        <f aca="false">IF($A151="","",IFERROR(INDEX('Account Map'!$E$6:$E$200,MATCH($A151,'Account Map'!$A$6:$A$200,0))&amp;"",""))</f>
        <v/>
      </c>
    </row>
    <row r="152" customFormat="false" ht="15" hidden="false" customHeight="false" outlineLevel="0" collapsed="false">
      <c r="D152" s="92"/>
      <c r="E152" s="92"/>
      <c r="F152" s="91" t="str">
        <f aca="false">IF($A152="","",N(D152)-N(E152))</f>
        <v/>
      </c>
      <c r="G152" s="8" t="str">
        <f aca="false">IF($A152="","",IFERROR(INDEX('Account Map'!$D$6:$D$200,MATCH($A152,'Account Map'!$A$6:$A$200,0)),"UNMAPPED"))</f>
        <v/>
      </c>
      <c r="H152" s="8" t="str">
        <f aca="false">IF($A152="","",IFERROR(INDEX('Account Map'!$C$6:$C$200,MATCH($A152,'Account Map'!$A$6:$A$200,0)),"UNMAPPED"))</f>
        <v/>
      </c>
      <c r="I152" s="8" t="str">
        <f aca="false">IF($A152="","",IFERROR(INDEX('Account Map'!$E$6:$E$200,MATCH($A152,'Account Map'!$A$6:$A$200,0))&amp;"",""))</f>
        <v/>
      </c>
    </row>
    <row r="153" customFormat="false" ht="15" hidden="false" customHeight="false" outlineLevel="0" collapsed="false">
      <c r="D153" s="92"/>
      <c r="E153" s="92"/>
      <c r="F153" s="91" t="str">
        <f aca="false">IF($A153="","",N(D153)-N(E153))</f>
        <v/>
      </c>
      <c r="G153" s="8" t="str">
        <f aca="false">IF($A153="","",IFERROR(INDEX('Account Map'!$D$6:$D$200,MATCH($A153,'Account Map'!$A$6:$A$200,0)),"UNMAPPED"))</f>
        <v/>
      </c>
      <c r="H153" s="8" t="str">
        <f aca="false">IF($A153="","",IFERROR(INDEX('Account Map'!$C$6:$C$200,MATCH($A153,'Account Map'!$A$6:$A$200,0)),"UNMAPPED"))</f>
        <v/>
      </c>
      <c r="I153" s="8" t="str">
        <f aca="false">IF($A153="","",IFERROR(INDEX('Account Map'!$E$6:$E$200,MATCH($A153,'Account Map'!$A$6:$A$200,0))&amp;"",""))</f>
        <v/>
      </c>
    </row>
    <row r="154" customFormat="false" ht="15" hidden="false" customHeight="false" outlineLevel="0" collapsed="false">
      <c r="D154" s="92"/>
      <c r="E154" s="92"/>
      <c r="F154" s="91" t="str">
        <f aca="false">IF($A154="","",N(D154)-N(E154))</f>
        <v/>
      </c>
      <c r="G154" s="8" t="str">
        <f aca="false">IF($A154="","",IFERROR(INDEX('Account Map'!$D$6:$D$200,MATCH($A154,'Account Map'!$A$6:$A$200,0)),"UNMAPPED"))</f>
        <v/>
      </c>
      <c r="H154" s="8" t="str">
        <f aca="false">IF($A154="","",IFERROR(INDEX('Account Map'!$C$6:$C$200,MATCH($A154,'Account Map'!$A$6:$A$200,0)),"UNMAPPED"))</f>
        <v/>
      </c>
      <c r="I154" s="8" t="str">
        <f aca="false">IF($A154="","",IFERROR(INDEX('Account Map'!$E$6:$E$200,MATCH($A154,'Account Map'!$A$6:$A$200,0))&amp;"",""))</f>
        <v/>
      </c>
    </row>
    <row r="155" customFormat="false" ht="15" hidden="false" customHeight="false" outlineLevel="0" collapsed="false">
      <c r="D155" s="92"/>
      <c r="E155" s="92"/>
      <c r="F155" s="91" t="str">
        <f aca="false">IF($A155="","",N(D155)-N(E155))</f>
        <v/>
      </c>
      <c r="G155" s="8" t="str">
        <f aca="false">IF($A155="","",IFERROR(INDEX('Account Map'!$D$6:$D$200,MATCH($A155,'Account Map'!$A$6:$A$200,0)),"UNMAPPED"))</f>
        <v/>
      </c>
      <c r="H155" s="8" t="str">
        <f aca="false">IF($A155="","",IFERROR(INDEX('Account Map'!$C$6:$C$200,MATCH($A155,'Account Map'!$A$6:$A$200,0)),"UNMAPPED"))</f>
        <v/>
      </c>
      <c r="I155" s="8" t="str">
        <f aca="false">IF($A155="","",IFERROR(INDEX('Account Map'!$E$6:$E$200,MATCH($A155,'Account Map'!$A$6:$A$200,0))&amp;"",""))</f>
        <v/>
      </c>
    </row>
    <row r="156" customFormat="false" ht="15" hidden="false" customHeight="false" outlineLevel="0" collapsed="false">
      <c r="D156" s="92"/>
      <c r="E156" s="92"/>
      <c r="F156" s="91" t="str">
        <f aca="false">IF($A156="","",N(D156)-N(E156))</f>
        <v/>
      </c>
      <c r="G156" s="8" t="str">
        <f aca="false">IF($A156="","",IFERROR(INDEX('Account Map'!$D$6:$D$200,MATCH($A156,'Account Map'!$A$6:$A$200,0)),"UNMAPPED"))</f>
        <v/>
      </c>
      <c r="H156" s="8" t="str">
        <f aca="false">IF($A156="","",IFERROR(INDEX('Account Map'!$C$6:$C$200,MATCH($A156,'Account Map'!$A$6:$A$200,0)),"UNMAPPED"))</f>
        <v/>
      </c>
      <c r="I156" s="8" t="str">
        <f aca="false">IF($A156="","",IFERROR(INDEX('Account Map'!$E$6:$E$200,MATCH($A156,'Account Map'!$A$6:$A$200,0))&amp;"",""))</f>
        <v/>
      </c>
    </row>
    <row r="157" customFormat="false" ht="15" hidden="false" customHeight="false" outlineLevel="0" collapsed="false">
      <c r="D157" s="92"/>
      <c r="E157" s="92"/>
      <c r="F157" s="91" t="str">
        <f aca="false">IF($A157="","",N(D157)-N(E157))</f>
        <v/>
      </c>
      <c r="G157" s="8" t="str">
        <f aca="false">IF($A157="","",IFERROR(INDEX('Account Map'!$D$6:$D$200,MATCH($A157,'Account Map'!$A$6:$A$200,0)),"UNMAPPED"))</f>
        <v/>
      </c>
      <c r="H157" s="8" t="str">
        <f aca="false">IF($A157="","",IFERROR(INDEX('Account Map'!$C$6:$C$200,MATCH($A157,'Account Map'!$A$6:$A$200,0)),"UNMAPPED"))</f>
        <v/>
      </c>
      <c r="I157" s="8" t="str">
        <f aca="false">IF($A157="","",IFERROR(INDEX('Account Map'!$E$6:$E$200,MATCH($A157,'Account Map'!$A$6:$A$200,0))&amp;"",""))</f>
        <v/>
      </c>
    </row>
    <row r="158" customFormat="false" ht="15" hidden="false" customHeight="false" outlineLevel="0" collapsed="false">
      <c r="D158" s="92"/>
      <c r="E158" s="92"/>
      <c r="F158" s="91" t="str">
        <f aca="false">IF($A158="","",N(D158)-N(E158))</f>
        <v/>
      </c>
      <c r="G158" s="8" t="str">
        <f aca="false">IF($A158="","",IFERROR(INDEX('Account Map'!$D$6:$D$200,MATCH($A158,'Account Map'!$A$6:$A$200,0)),"UNMAPPED"))</f>
        <v/>
      </c>
      <c r="H158" s="8" t="str">
        <f aca="false">IF($A158="","",IFERROR(INDEX('Account Map'!$C$6:$C$200,MATCH($A158,'Account Map'!$A$6:$A$200,0)),"UNMAPPED"))</f>
        <v/>
      </c>
      <c r="I158" s="8" t="str">
        <f aca="false">IF($A158="","",IFERROR(INDEX('Account Map'!$E$6:$E$200,MATCH($A158,'Account Map'!$A$6:$A$200,0))&amp;"",""))</f>
        <v/>
      </c>
    </row>
    <row r="159" customFormat="false" ht="15" hidden="false" customHeight="false" outlineLevel="0" collapsed="false">
      <c r="D159" s="92"/>
      <c r="E159" s="92"/>
      <c r="F159" s="91" t="str">
        <f aca="false">IF($A159="","",N(D159)-N(E159))</f>
        <v/>
      </c>
      <c r="G159" s="8" t="str">
        <f aca="false">IF($A159="","",IFERROR(INDEX('Account Map'!$D$6:$D$200,MATCH($A159,'Account Map'!$A$6:$A$200,0)),"UNMAPPED"))</f>
        <v/>
      </c>
      <c r="H159" s="8" t="str">
        <f aca="false">IF($A159="","",IFERROR(INDEX('Account Map'!$C$6:$C$200,MATCH($A159,'Account Map'!$A$6:$A$200,0)),"UNMAPPED"))</f>
        <v/>
      </c>
      <c r="I159" s="8" t="str">
        <f aca="false">IF($A159="","",IFERROR(INDEX('Account Map'!$E$6:$E$200,MATCH($A159,'Account Map'!$A$6:$A$200,0))&amp;"",""))</f>
        <v/>
      </c>
    </row>
    <row r="160" customFormat="false" ht="15" hidden="false" customHeight="false" outlineLevel="0" collapsed="false">
      <c r="D160" s="92"/>
      <c r="E160" s="92"/>
      <c r="F160" s="91" t="str">
        <f aca="false">IF($A160="","",N(D160)-N(E160))</f>
        <v/>
      </c>
      <c r="G160" s="8" t="str">
        <f aca="false">IF($A160="","",IFERROR(INDEX('Account Map'!$D$6:$D$200,MATCH($A160,'Account Map'!$A$6:$A$200,0)),"UNMAPPED"))</f>
        <v/>
      </c>
      <c r="H160" s="8" t="str">
        <f aca="false">IF($A160="","",IFERROR(INDEX('Account Map'!$C$6:$C$200,MATCH($A160,'Account Map'!$A$6:$A$200,0)),"UNMAPPED"))</f>
        <v/>
      </c>
      <c r="I160" s="8" t="str">
        <f aca="false">IF($A160="","",IFERROR(INDEX('Account Map'!$E$6:$E$200,MATCH($A160,'Account Map'!$A$6:$A$200,0))&amp;"",""))</f>
        <v/>
      </c>
    </row>
    <row r="161" customFormat="false" ht="15" hidden="false" customHeight="false" outlineLevel="0" collapsed="false">
      <c r="D161" s="92"/>
      <c r="E161" s="92"/>
      <c r="F161" s="91" t="str">
        <f aca="false">IF($A161="","",N(D161)-N(E161))</f>
        <v/>
      </c>
      <c r="G161" s="8" t="str">
        <f aca="false">IF($A161="","",IFERROR(INDEX('Account Map'!$D$6:$D$200,MATCH($A161,'Account Map'!$A$6:$A$200,0)),"UNMAPPED"))</f>
        <v/>
      </c>
      <c r="H161" s="8" t="str">
        <f aca="false">IF($A161="","",IFERROR(INDEX('Account Map'!$C$6:$C$200,MATCH($A161,'Account Map'!$A$6:$A$200,0)),"UNMAPPED"))</f>
        <v/>
      </c>
      <c r="I161" s="8" t="str">
        <f aca="false">IF($A161="","",IFERROR(INDEX('Account Map'!$E$6:$E$200,MATCH($A161,'Account Map'!$A$6:$A$200,0))&amp;"",""))</f>
        <v/>
      </c>
    </row>
    <row r="162" customFormat="false" ht="15" hidden="false" customHeight="false" outlineLevel="0" collapsed="false">
      <c r="D162" s="92"/>
      <c r="E162" s="92"/>
      <c r="F162" s="91" t="str">
        <f aca="false">IF($A162="","",N(D162)-N(E162))</f>
        <v/>
      </c>
      <c r="G162" s="8" t="str">
        <f aca="false">IF($A162="","",IFERROR(INDEX('Account Map'!$D$6:$D$200,MATCH($A162,'Account Map'!$A$6:$A$200,0)),"UNMAPPED"))</f>
        <v/>
      </c>
      <c r="H162" s="8" t="str">
        <f aca="false">IF($A162="","",IFERROR(INDEX('Account Map'!$C$6:$C$200,MATCH($A162,'Account Map'!$A$6:$A$200,0)),"UNMAPPED"))</f>
        <v/>
      </c>
      <c r="I162" s="8" t="str">
        <f aca="false">IF($A162="","",IFERROR(INDEX('Account Map'!$E$6:$E$200,MATCH($A162,'Account Map'!$A$6:$A$200,0))&amp;"",""))</f>
        <v/>
      </c>
    </row>
    <row r="163" customFormat="false" ht="15" hidden="false" customHeight="false" outlineLevel="0" collapsed="false">
      <c r="D163" s="92"/>
      <c r="E163" s="92"/>
      <c r="F163" s="91" t="str">
        <f aca="false">IF($A163="","",N(D163)-N(E163))</f>
        <v/>
      </c>
      <c r="G163" s="8" t="str">
        <f aca="false">IF($A163="","",IFERROR(INDEX('Account Map'!$D$6:$D$200,MATCH($A163,'Account Map'!$A$6:$A$200,0)),"UNMAPPED"))</f>
        <v/>
      </c>
      <c r="H163" s="8" t="str">
        <f aca="false">IF($A163="","",IFERROR(INDEX('Account Map'!$C$6:$C$200,MATCH($A163,'Account Map'!$A$6:$A$200,0)),"UNMAPPED"))</f>
        <v/>
      </c>
      <c r="I163" s="8" t="str">
        <f aca="false">IF($A163="","",IFERROR(INDEX('Account Map'!$E$6:$E$200,MATCH($A163,'Account Map'!$A$6:$A$200,0))&amp;"",""))</f>
        <v/>
      </c>
    </row>
    <row r="164" customFormat="false" ht="15" hidden="false" customHeight="false" outlineLevel="0" collapsed="false">
      <c r="D164" s="92"/>
      <c r="E164" s="92"/>
      <c r="F164" s="91" t="str">
        <f aca="false">IF($A164="","",N(D164)-N(E164))</f>
        <v/>
      </c>
      <c r="G164" s="8" t="str">
        <f aca="false">IF($A164="","",IFERROR(INDEX('Account Map'!$D$6:$D$200,MATCH($A164,'Account Map'!$A$6:$A$200,0)),"UNMAPPED"))</f>
        <v/>
      </c>
      <c r="H164" s="8" t="str">
        <f aca="false">IF($A164="","",IFERROR(INDEX('Account Map'!$C$6:$C$200,MATCH($A164,'Account Map'!$A$6:$A$200,0)),"UNMAPPED"))</f>
        <v/>
      </c>
      <c r="I164" s="8" t="str">
        <f aca="false">IF($A164="","",IFERROR(INDEX('Account Map'!$E$6:$E$200,MATCH($A164,'Account Map'!$A$6:$A$200,0))&amp;"",""))</f>
        <v/>
      </c>
    </row>
    <row r="165" customFormat="false" ht="15" hidden="false" customHeight="false" outlineLevel="0" collapsed="false">
      <c r="D165" s="92"/>
      <c r="E165" s="92"/>
      <c r="F165" s="91" t="str">
        <f aca="false">IF($A165="","",N(D165)-N(E165))</f>
        <v/>
      </c>
      <c r="G165" s="8" t="str">
        <f aca="false">IF($A165="","",IFERROR(INDEX('Account Map'!$D$6:$D$200,MATCH($A165,'Account Map'!$A$6:$A$200,0)),"UNMAPPED"))</f>
        <v/>
      </c>
      <c r="H165" s="8" t="str">
        <f aca="false">IF($A165="","",IFERROR(INDEX('Account Map'!$C$6:$C$200,MATCH($A165,'Account Map'!$A$6:$A$200,0)),"UNMAPPED"))</f>
        <v/>
      </c>
      <c r="I165" s="8" t="str">
        <f aca="false">IF($A165="","",IFERROR(INDEX('Account Map'!$E$6:$E$200,MATCH($A165,'Account Map'!$A$6:$A$200,0))&amp;"",""))</f>
        <v/>
      </c>
    </row>
    <row r="166" customFormat="false" ht="15" hidden="false" customHeight="false" outlineLevel="0" collapsed="false">
      <c r="D166" s="92"/>
      <c r="E166" s="92"/>
      <c r="F166" s="91" t="str">
        <f aca="false">IF($A166="","",N(D166)-N(E166))</f>
        <v/>
      </c>
      <c r="G166" s="8" t="str">
        <f aca="false">IF($A166="","",IFERROR(INDEX('Account Map'!$D$6:$D$200,MATCH($A166,'Account Map'!$A$6:$A$200,0)),"UNMAPPED"))</f>
        <v/>
      </c>
      <c r="H166" s="8" t="str">
        <f aca="false">IF($A166="","",IFERROR(INDEX('Account Map'!$C$6:$C$200,MATCH($A166,'Account Map'!$A$6:$A$200,0)),"UNMAPPED"))</f>
        <v/>
      </c>
      <c r="I166" s="8" t="str">
        <f aca="false">IF($A166="","",IFERROR(INDEX('Account Map'!$E$6:$E$200,MATCH($A166,'Account Map'!$A$6:$A$200,0))&amp;"",""))</f>
        <v/>
      </c>
    </row>
    <row r="167" customFormat="false" ht="15" hidden="false" customHeight="false" outlineLevel="0" collapsed="false">
      <c r="D167" s="92"/>
      <c r="E167" s="92"/>
      <c r="F167" s="91" t="str">
        <f aca="false">IF($A167="","",N(D167)-N(E167))</f>
        <v/>
      </c>
      <c r="G167" s="8" t="str">
        <f aca="false">IF($A167="","",IFERROR(INDEX('Account Map'!$D$6:$D$200,MATCH($A167,'Account Map'!$A$6:$A$200,0)),"UNMAPPED"))</f>
        <v/>
      </c>
      <c r="H167" s="8" t="str">
        <f aca="false">IF($A167="","",IFERROR(INDEX('Account Map'!$C$6:$C$200,MATCH($A167,'Account Map'!$A$6:$A$200,0)),"UNMAPPED"))</f>
        <v/>
      </c>
      <c r="I167" s="8" t="str">
        <f aca="false">IF($A167="","",IFERROR(INDEX('Account Map'!$E$6:$E$200,MATCH($A167,'Account Map'!$A$6:$A$200,0))&amp;"",""))</f>
        <v/>
      </c>
    </row>
    <row r="168" customFormat="false" ht="15" hidden="false" customHeight="false" outlineLevel="0" collapsed="false">
      <c r="D168" s="92"/>
      <c r="E168" s="92"/>
      <c r="F168" s="91" t="str">
        <f aca="false">IF($A168="","",N(D168)-N(E168))</f>
        <v/>
      </c>
      <c r="G168" s="8" t="str">
        <f aca="false">IF($A168="","",IFERROR(INDEX('Account Map'!$D$6:$D$200,MATCH($A168,'Account Map'!$A$6:$A$200,0)),"UNMAPPED"))</f>
        <v/>
      </c>
      <c r="H168" s="8" t="str">
        <f aca="false">IF($A168="","",IFERROR(INDEX('Account Map'!$C$6:$C$200,MATCH($A168,'Account Map'!$A$6:$A$200,0)),"UNMAPPED"))</f>
        <v/>
      </c>
      <c r="I168" s="8" t="str">
        <f aca="false">IF($A168="","",IFERROR(INDEX('Account Map'!$E$6:$E$200,MATCH($A168,'Account Map'!$A$6:$A$200,0))&amp;"",""))</f>
        <v/>
      </c>
    </row>
    <row r="169" customFormat="false" ht="15" hidden="false" customHeight="false" outlineLevel="0" collapsed="false">
      <c r="D169" s="92"/>
      <c r="E169" s="92"/>
      <c r="F169" s="91" t="str">
        <f aca="false">IF($A169="","",N(D169)-N(E169))</f>
        <v/>
      </c>
      <c r="G169" s="8" t="str">
        <f aca="false">IF($A169="","",IFERROR(INDEX('Account Map'!$D$6:$D$200,MATCH($A169,'Account Map'!$A$6:$A$200,0)),"UNMAPPED"))</f>
        <v/>
      </c>
      <c r="H169" s="8" t="str">
        <f aca="false">IF($A169="","",IFERROR(INDEX('Account Map'!$C$6:$C$200,MATCH($A169,'Account Map'!$A$6:$A$200,0)),"UNMAPPED"))</f>
        <v/>
      </c>
      <c r="I169" s="8" t="str">
        <f aca="false">IF($A169="","",IFERROR(INDEX('Account Map'!$E$6:$E$200,MATCH($A169,'Account Map'!$A$6:$A$200,0))&amp;"",""))</f>
        <v/>
      </c>
    </row>
    <row r="170" customFormat="false" ht="15" hidden="false" customHeight="false" outlineLevel="0" collapsed="false">
      <c r="D170" s="92"/>
      <c r="E170" s="92"/>
      <c r="F170" s="91" t="str">
        <f aca="false">IF($A170="","",N(D170)-N(E170))</f>
        <v/>
      </c>
      <c r="G170" s="8" t="str">
        <f aca="false">IF($A170="","",IFERROR(INDEX('Account Map'!$D$6:$D$200,MATCH($A170,'Account Map'!$A$6:$A$200,0)),"UNMAPPED"))</f>
        <v/>
      </c>
      <c r="H170" s="8" t="str">
        <f aca="false">IF($A170="","",IFERROR(INDEX('Account Map'!$C$6:$C$200,MATCH($A170,'Account Map'!$A$6:$A$200,0)),"UNMAPPED"))</f>
        <v/>
      </c>
      <c r="I170" s="8" t="str">
        <f aca="false">IF($A170="","",IFERROR(INDEX('Account Map'!$E$6:$E$200,MATCH($A170,'Account Map'!$A$6:$A$200,0))&amp;"",""))</f>
        <v/>
      </c>
    </row>
    <row r="171" customFormat="false" ht="15" hidden="false" customHeight="false" outlineLevel="0" collapsed="false">
      <c r="D171" s="92"/>
      <c r="E171" s="92"/>
      <c r="F171" s="91" t="str">
        <f aca="false">IF($A171="","",N(D171)-N(E171))</f>
        <v/>
      </c>
      <c r="G171" s="8" t="str">
        <f aca="false">IF($A171="","",IFERROR(INDEX('Account Map'!$D$6:$D$200,MATCH($A171,'Account Map'!$A$6:$A$200,0)),"UNMAPPED"))</f>
        <v/>
      </c>
      <c r="H171" s="8" t="str">
        <f aca="false">IF($A171="","",IFERROR(INDEX('Account Map'!$C$6:$C$200,MATCH($A171,'Account Map'!$A$6:$A$200,0)),"UNMAPPED"))</f>
        <v/>
      </c>
      <c r="I171" s="8" t="str">
        <f aca="false">IF($A171="","",IFERROR(INDEX('Account Map'!$E$6:$E$200,MATCH($A171,'Account Map'!$A$6:$A$200,0))&amp;"",""))</f>
        <v/>
      </c>
    </row>
    <row r="172" customFormat="false" ht="15" hidden="false" customHeight="false" outlineLevel="0" collapsed="false">
      <c r="D172" s="92"/>
      <c r="E172" s="92"/>
      <c r="F172" s="91" t="str">
        <f aca="false">IF($A172="","",N(D172)-N(E172))</f>
        <v/>
      </c>
      <c r="G172" s="8" t="str">
        <f aca="false">IF($A172="","",IFERROR(INDEX('Account Map'!$D$6:$D$200,MATCH($A172,'Account Map'!$A$6:$A$200,0)),"UNMAPPED"))</f>
        <v/>
      </c>
      <c r="H172" s="8" t="str">
        <f aca="false">IF($A172="","",IFERROR(INDEX('Account Map'!$C$6:$C$200,MATCH($A172,'Account Map'!$A$6:$A$200,0)),"UNMAPPED"))</f>
        <v/>
      </c>
      <c r="I172" s="8" t="str">
        <f aca="false">IF($A172="","",IFERROR(INDEX('Account Map'!$E$6:$E$200,MATCH($A172,'Account Map'!$A$6:$A$200,0))&amp;"",""))</f>
        <v/>
      </c>
    </row>
    <row r="173" customFormat="false" ht="15" hidden="false" customHeight="false" outlineLevel="0" collapsed="false">
      <c r="D173" s="92"/>
      <c r="E173" s="92"/>
      <c r="F173" s="91" t="str">
        <f aca="false">IF($A173="","",N(D173)-N(E173))</f>
        <v/>
      </c>
      <c r="G173" s="8" t="str">
        <f aca="false">IF($A173="","",IFERROR(INDEX('Account Map'!$D$6:$D$200,MATCH($A173,'Account Map'!$A$6:$A$200,0)),"UNMAPPED"))</f>
        <v/>
      </c>
      <c r="H173" s="8" t="str">
        <f aca="false">IF($A173="","",IFERROR(INDEX('Account Map'!$C$6:$C$200,MATCH($A173,'Account Map'!$A$6:$A$200,0)),"UNMAPPED"))</f>
        <v/>
      </c>
      <c r="I173" s="8" t="str">
        <f aca="false">IF($A173="","",IFERROR(INDEX('Account Map'!$E$6:$E$200,MATCH($A173,'Account Map'!$A$6:$A$200,0))&amp;"",""))</f>
        <v/>
      </c>
    </row>
    <row r="174" customFormat="false" ht="15" hidden="false" customHeight="false" outlineLevel="0" collapsed="false">
      <c r="D174" s="92"/>
      <c r="E174" s="92"/>
      <c r="F174" s="91" t="str">
        <f aca="false">IF($A174="","",N(D174)-N(E174))</f>
        <v/>
      </c>
      <c r="G174" s="8" t="str">
        <f aca="false">IF($A174="","",IFERROR(INDEX('Account Map'!$D$6:$D$200,MATCH($A174,'Account Map'!$A$6:$A$200,0)),"UNMAPPED"))</f>
        <v/>
      </c>
      <c r="H174" s="8" t="str">
        <f aca="false">IF($A174="","",IFERROR(INDEX('Account Map'!$C$6:$C$200,MATCH($A174,'Account Map'!$A$6:$A$200,0)),"UNMAPPED"))</f>
        <v/>
      </c>
      <c r="I174" s="8" t="str">
        <f aca="false">IF($A174="","",IFERROR(INDEX('Account Map'!$E$6:$E$200,MATCH($A174,'Account Map'!$A$6:$A$200,0))&amp;"",""))</f>
        <v/>
      </c>
    </row>
    <row r="175" customFormat="false" ht="15" hidden="false" customHeight="false" outlineLevel="0" collapsed="false">
      <c r="D175" s="92"/>
      <c r="E175" s="92"/>
      <c r="F175" s="91" t="str">
        <f aca="false">IF($A175="","",N(D175)-N(E175))</f>
        <v/>
      </c>
      <c r="G175" s="8" t="str">
        <f aca="false">IF($A175="","",IFERROR(INDEX('Account Map'!$D$6:$D$200,MATCH($A175,'Account Map'!$A$6:$A$200,0)),"UNMAPPED"))</f>
        <v/>
      </c>
      <c r="H175" s="8" t="str">
        <f aca="false">IF($A175="","",IFERROR(INDEX('Account Map'!$C$6:$C$200,MATCH($A175,'Account Map'!$A$6:$A$200,0)),"UNMAPPED"))</f>
        <v/>
      </c>
      <c r="I175" s="8" t="str">
        <f aca="false">IF($A175="","",IFERROR(INDEX('Account Map'!$E$6:$E$200,MATCH($A175,'Account Map'!$A$6:$A$200,0))&amp;"",""))</f>
        <v/>
      </c>
    </row>
    <row r="176" customFormat="false" ht="15" hidden="false" customHeight="false" outlineLevel="0" collapsed="false">
      <c r="D176" s="92"/>
      <c r="E176" s="92"/>
      <c r="F176" s="91" t="str">
        <f aca="false">IF($A176="","",N(D176)-N(E176))</f>
        <v/>
      </c>
      <c r="G176" s="8" t="str">
        <f aca="false">IF($A176="","",IFERROR(INDEX('Account Map'!$D$6:$D$200,MATCH($A176,'Account Map'!$A$6:$A$200,0)),"UNMAPPED"))</f>
        <v/>
      </c>
      <c r="H176" s="8" t="str">
        <f aca="false">IF($A176="","",IFERROR(INDEX('Account Map'!$C$6:$C$200,MATCH($A176,'Account Map'!$A$6:$A$200,0)),"UNMAPPED"))</f>
        <v/>
      </c>
      <c r="I176" s="8" t="str">
        <f aca="false">IF($A176="","",IFERROR(INDEX('Account Map'!$E$6:$E$200,MATCH($A176,'Account Map'!$A$6:$A$200,0))&amp;"",""))</f>
        <v/>
      </c>
    </row>
    <row r="177" customFormat="false" ht="15" hidden="false" customHeight="false" outlineLevel="0" collapsed="false">
      <c r="D177" s="92"/>
      <c r="E177" s="92"/>
      <c r="F177" s="91" t="str">
        <f aca="false">IF($A177="","",N(D177)-N(E177))</f>
        <v/>
      </c>
      <c r="G177" s="8" t="str">
        <f aca="false">IF($A177="","",IFERROR(INDEX('Account Map'!$D$6:$D$200,MATCH($A177,'Account Map'!$A$6:$A$200,0)),"UNMAPPED"))</f>
        <v/>
      </c>
      <c r="H177" s="8" t="str">
        <f aca="false">IF($A177="","",IFERROR(INDEX('Account Map'!$C$6:$C$200,MATCH($A177,'Account Map'!$A$6:$A$200,0)),"UNMAPPED"))</f>
        <v/>
      </c>
      <c r="I177" s="8" t="str">
        <f aca="false">IF($A177="","",IFERROR(INDEX('Account Map'!$E$6:$E$200,MATCH($A177,'Account Map'!$A$6:$A$200,0))&amp;"",""))</f>
        <v/>
      </c>
    </row>
    <row r="178" customFormat="false" ht="15" hidden="false" customHeight="false" outlineLevel="0" collapsed="false">
      <c r="D178" s="92"/>
      <c r="E178" s="92"/>
      <c r="F178" s="91" t="str">
        <f aca="false">IF($A178="","",N(D178)-N(E178))</f>
        <v/>
      </c>
      <c r="G178" s="8" t="str">
        <f aca="false">IF($A178="","",IFERROR(INDEX('Account Map'!$D$6:$D$200,MATCH($A178,'Account Map'!$A$6:$A$200,0)),"UNMAPPED"))</f>
        <v/>
      </c>
      <c r="H178" s="8" t="str">
        <f aca="false">IF($A178="","",IFERROR(INDEX('Account Map'!$C$6:$C$200,MATCH($A178,'Account Map'!$A$6:$A$200,0)),"UNMAPPED"))</f>
        <v/>
      </c>
      <c r="I178" s="8" t="str">
        <f aca="false">IF($A178="","",IFERROR(INDEX('Account Map'!$E$6:$E$200,MATCH($A178,'Account Map'!$A$6:$A$200,0))&amp;"",""))</f>
        <v/>
      </c>
    </row>
    <row r="179" customFormat="false" ht="15" hidden="false" customHeight="false" outlineLevel="0" collapsed="false">
      <c r="D179" s="92"/>
      <c r="E179" s="92"/>
      <c r="F179" s="91" t="str">
        <f aca="false">IF($A179="","",N(D179)-N(E179))</f>
        <v/>
      </c>
      <c r="G179" s="8" t="str">
        <f aca="false">IF($A179="","",IFERROR(INDEX('Account Map'!$D$6:$D$200,MATCH($A179,'Account Map'!$A$6:$A$200,0)),"UNMAPPED"))</f>
        <v/>
      </c>
      <c r="H179" s="8" t="str">
        <f aca="false">IF($A179="","",IFERROR(INDEX('Account Map'!$C$6:$C$200,MATCH($A179,'Account Map'!$A$6:$A$200,0)),"UNMAPPED"))</f>
        <v/>
      </c>
      <c r="I179" s="8" t="str">
        <f aca="false">IF($A179="","",IFERROR(INDEX('Account Map'!$E$6:$E$200,MATCH($A179,'Account Map'!$A$6:$A$200,0))&amp;"",""))</f>
        <v/>
      </c>
    </row>
    <row r="180" customFormat="false" ht="15" hidden="false" customHeight="false" outlineLevel="0" collapsed="false">
      <c r="D180" s="92"/>
      <c r="E180" s="92"/>
      <c r="F180" s="91" t="str">
        <f aca="false">IF($A180="","",N(D180)-N(E180))</f>
        <v/>
      </c>
      <c r="G180" s="8" t="str">
        <f aca="false">IF($A180="","",IFERROR(INDEX('Account Map'!$D$6:$D$200,MATCH($A180,'Account Map'!$A$6:$A$200,0)),"UNMAPPED"))</f>
        <v/>
      </c>
      <c r="H180" s="8" t="str">
        <f aca="false">IF($A180="","",IFERROR(INDEX('Account Map'!$C$6:$C$200,MATCH($A180,'Account Map'!$A$6:$A$200,0)),"UNMAPPED"))</f>
        <v/>
      </c>
      <c r="I180" s="8" t="str">
        <f aca="false">IF($A180="","",IFERROR(INDEX('Account Map'!$E$6:$E$200,MATCH($A180,'Account Map'!$A$6:$A$200,0))&amp;"",""))</f>
        <v/>
      </c>
    </row>
    <row r="181" customFormat="false" ht="15" hidden="false" customHeight="false" outlineLevel="0" collapsed="false">
      <c r="D181" s="92"/>
      <c r="E181" s="92"/>
      <c r="F181" s="91" t="str">
        <f aca="false">IF($A181="","",N(D181)-N(E181))</f>
        <v/>
      </c>
      <c r="G181" s="8" t="str">
        <f aca="false">IF($A181="","",IFERROR(INDEX('Account Map'!$D$6:$D$200,MATCH($A181,'Account Map'!$A$6:$A$200,0)),"UNMAPPED"))</f>
        <v/>
      </c>
      <c r="H181" s="8" t="str">
        <f aca="false">IF($A181="","",IFERROR(INDEX('Account Map'!$C$6:$C$200,MATCH($A181,'Account Map'!$A$6:$A$200,0)),"UNMAPPED"))</f>
        <v/>
      </c>
      <c r="I181" s="8" t="str">
        <f aca="false">IF($A181="","",IFERROR(INDEX('Account Map'!$E$6:$E$200,MATCH($A181,'Account Map'!$A$6:$A$200,0))&amp;"",""))</f>
        <v/>
      </c>
    </row>
    <row r="182" customFormat="false" ht="15" hidden="false" customHeight="false" outlineLevel="0" collapsed="false">
      <c r="D182" s="92"/>
      <c r="E182" s="92"/>
      <c r="F182" s="91" t="str">
        <f aca="false">IF($A182="","",N(D182)-N(E182))</f>
        <v/>
      </c>
      <c r="G182" s="8" t="str">
        <f aca="false">IF($A182="","",IFERROR(INDEX('Account Map'!$D$6:$D$200,MATCH($A182,'Account Map'!$A$6:$A$200,0)),"UNMAPPED"))</f>
        <v/>
      </c>
      <c r="H182" s="8" t="str">
        <f aca="false">IF($A182="","",IFERROR(INDEX('Account Map'!$C$6:$C$200,MATCH($A182,'Account Map'!$A$6:$A$200,0)),"UNMAPPED"))</f>
        <v/>
      </c>
      <c r="I182" s="8" t="str">
        <f aca="false">IF($A182="","",IFERROR(INDEX('Account Map'!$E$6:$E$200,MATCH($A182,'Account Map'!$A$6:$A$200,0))&amp;"",""))</f>
        <v/>
      </c>
    </row>
    <row r="183" customFormat="false" ht="15" hidden="false" customHeight="false" outlineLevel="0" collapsed="false">
      <c r="D183" s="92"/>
      <c r="E183" s="92"/>
      <c r="F183" s="91" t="str">
        <f aca="false">IF($A183="","",N(D183)-N(E183))</f>
        <v/>
      </c>
      <c r="G183" s="8" t="str">
        <f aca="false">IF($A183="","",IFERROR(INDEX('Account Map'!$D$6:$D$200,MATCH($A183,'Account Map'!$A$6:$A$200,0)),"UNMAPPED"))</f>
        <v/>
      </c>
      <c r="H183" s="8" t="str">
        <f aca="false">IF($A183="","",IFERROR(INDEX('Account Map'!$C$6:$C$200,MATCH($A183,'Account Map'!$A$6:$A$200,0)),"UNMAPPED"))</f>
        <v/>
      </c>
      <c r="I183" s="8" t="str">
        <f aca="false">IF($A183="","",IFERROR(INDEX('Account Map'!$E$6:$E$200,MATCH($A183,'Account Map'!$A$6:$A$200,0))&amp;"",""))</f>
        <v/>
      </c>
    </row>
    <row r="184" customFormat="false" ht="15" hidden="false" customHeight="false" outlineLevel="0" collapsed="false">
      <c r="D184" s="92"/>
      <c r="E184" s="92"/>
      <c r="F184" s="91" t="str">
        <f aca="false">IF($A184="","",N(D184)-N(E184))</f>
        <v/>
      </c>
      <c r="G184" s="8" t="str">
        <f aca="false">IF($A184="","",IFERROR(INDEX('Account Map'!$D$6:$D$200,MATCH($A184,'Account Map'!$A$6:$A$200,0)),"UNMAPPED"))</f>
        <v/>
      </c>
      <c r="H184" s="8" t="str">
        <f aca="false">IF($A184="","",IFERROR(INDEX('Account Map'!$C$6:$C$200,MATCH($A184,'Account Map'!$A$6:$A$200,0)),"UNMAPPED"))</f>
        <v/>
      </c>
      <c r="I184" s="8" t="str">
        <f aca="false">IF($A184="","",IFERROR(INDEX('Account Map'!$E$6:$E$200,MATCH($A184,'Account Map'!$A$6:$A$200,0))&amp;"",""))</f>
        <v/>
      </c>
    </row>
    <row r="185" customFormat="false" ht="15" hidden="false" customHeight="false" outlineLevel="0" collapsed="false">
      <c r="D185" s="92"/>
      <c r="E185" s="92"/>
      <c r="F185" s="91" t="str">
        <f aca="false">IF($A185="","",N(D185)-N(E185))</f>
        <v/>
      </c>
      <c r="G185" s="8" t="str">
        <f aca="false">IF($A185="","",IFERROR(INDEX('Account Map'!$D$6:$D$200,MATCH($A185,'Account Map'!$A$6:$A$200,0)),"UNMAPPED"))</f>
        <v/>
      </c>
      <c r="H185" s="8" t="str">
        <f aca="false">IF($A185="","",IFERROR(INDEX('Account Map'!$C$6:$C$200,MATCH($A185,'Account Map'!$A$6:$A$200,0)),"UNMAPPED"))</f>
        <v/>
      </c>
      <c r="I185" s="8" t="str">
        <f aca="false">IF($A185="","",IFERROR(INDEX('Account Map'!$E$6:$E$200,MATCH($A185,'Account Map'!$A$6:$A$200,0))&amp;"",""))</f>
        <v/>
      </c>
    </row>
    <row r="186" customFormat="false" ht="15" hidden="false" customHeight="false" outlineLevel="0" collapsed="false">
      <c r="D186" s="92"/>
      <c r="E186" s="92"/>
      <c r="F186" s="91" t="str">
        <f aca="false">IF($A186="","",N(D186)-N(E186))</f>
        <v/>
      </c>
      <c r="G186" s="8" t="str">
        <f aca="false">IF($A186="","",IFERROR(INDEX('Account Map'!$D$6:$D$200,MATCH($A186,'Account Map'!$A$6:$A$200,0)),"UNMAPPED"))</f>
        <v/>
      </c>
      <c r="H186" s="8" t="str">
        <f aca="false">IF($A186="","",IFERROR(INDEX('Account Map'!$C$6:$C$200,MATCH($A186,'Account Map'!$A$6:$A$200,0)),"UNMAPPED"))</f>
        <v/>
      </c>
      <c r="I186" s="8" t="str">
        <f aca="false">IF($A186="","",IFERROR(INDEX('Account Map'!$E$6:$E$200,MATCH($A186,'Account Map'!$A$6:$A$200,0))&amp;"",""))</f>
        <v/>
      </c>
    </row>
    <row r="187" customFormat="false" ht="15" hidden="false" customHeight="false" outlineLevel="0" collapsed="false">
      <c r="D187" s="92"/>
      <c r="E187" s="92"/>
      <c r="F187" s="91" t="str">
        <f aca="false">IF($A187="","",N(D187)-N(E187))</f>
        <v/>
      </c>
      <c r="G187" s="8" t="str">
        <f aca="false">IF($A187="","",IFERROR(INDEX('Account Map'!$D$6:$D$200,MATCH($A187,'Account Map'!$A$6:$A$200,0)),"UNMAPPED"))</f>
        <v/>
      </c>
      <c r="H187" s="8" t="str">
        <f aca="false">IF($A187="","",IFERROR(INDEX('Account Map'!$C$6:$C$200,MATCH($A187,'Account Map'!$A$6:$A$200,0)),"UNMAPPED"))</f>
        <v/>
      </c>
      <c r="I187" s="8" t="str">
        <f aca="false">IF($A187="","",IFERROR(INDEX('Account Map'!$E$6:$E$200,MATCH($A187,'Account Map'!$A$6:$A$200,0))&amp;"",""))</f>
        <v/>
      </c>
    </row>
    <row r="188" customFormat="false" ht="15" hidden="false" customHeight="false" outlineLevel="0" collapsed="false">
      <c r="D188" s="92"/>
      <c r="E188" s="92"/>
      <c r="F188" s="91" t="str">
        <f aca="false">IF($A188="","",N(D188)-N(E188))</f>
        <v/>
      </c>
      <c r="G188" s="8" t="str">
        <f aca="false">IF($A188="","",IFERROR(INDEX('Account Map'!$D$6:$D$200,MATCH($A188,'Account Map'!$A$6:$A$200,0)),"UNMAPPED"))</f>
        <v/>
      </c>
      <c r="H188" s="8" t="str">
        <f aca="false">IF($A188="","",IFERROR(INDEX('Account Map'!$C$6:$C$200,MATCH($A188,'Account Map'!$A$6:$A$200,0)),"UNMAPPED"))</f>
        <v/>
      </c>
      <c r="I188" s="8" t="str">
        <f aca="false">IF($A188="","",IFERROR(INDEX('Account Map'!$E$6:$E$200,MATCH($A188,'Account Map'!$A$6:$A$200,0))&amp;"",""))</f>
        <v/>
      </c>
    </row>
    <row r="189" customFormat="false" ht="15" hidden="false" customHeight="false" outlineLevel="0" collapsed="false">
      <c r="D189" s="92"/>
      <c r="E189" s="92"/>
      <c r="F189" s="91" t="str">
        <f aca="false">IF($A189="","",N(D189)-N(E189))</f>
        <v/>
      </c>
      <c r="G189" s="8" t="str">
        <f aca="false">IF($A189="","",IFERROR(INDEX('Account Map'!$D$6:$D$200,MATCH($A189,'Account Map'!$A$6:$A$200,0)),"UNMAPPED"))</f>
        <v/>
      </c>
      <c r="H189" s="8" t="str">
        <f aca="false">IF($A189="","",IFERROR(INDEX('Account Map'!$C$6:$C$200,MATCH($A189,'Account Map'!$A$6:$A$200,0)),"UNMAPPED"))</f>
        <v/>
      </c>
      <c r="I189" s="8" t="str">
        <f aca="false">IF($A189="","",IFERROR(INDEX('Account Map'!$E$6:$E$200,MATCH($A189,'Account Map'!$A$6:$A$200,0))&amp;"",""))</f>
        <v/>
      </c>
    </row>
    <row r="190" customFormat="false" ht="15" hidden="false" customHeight="false" outlineLevel="0" collapsed="false">
      <c r="D190" s="92"/>
      <c r="E190" s="92"/>
      <c r="F190" s="91" t="str">
        <f aca="false">IF($A190="","",N(D190)-N(E190))</f>
        <v/>
      </c>
      <c r="G190" s="8" t="str">
        <f aca="false">IF($A190="","",IFERROR(INDEX('Account Map'!$D$6:$D$200,MATCH($A190,'Account Map'!$A$6:$A$200,0)),"UNMAPPED"))</f>
        <v/>
      </c>
      <c r="H190" s="8" t="str">
        <f aca="false">IF($A190="","",IFERROR(INDEX('Account Map'!$C$6:$C$200,MATCH($A190,'Account Map'!$A$6:$A$200,0)),"UNMAPPED"))</f>
        <v/>
      </c>
      <c r="I190" s="8" t="str">
        <f aca="false">IF($A190="","",IFERROR(INDEX('Account Map'!$E$6:$E$200,MATCH($A190,'Account Map'!$A$6:$A$200,0))&amp;"",""))</f>
        <v/>
      </c>
    </row>
    <row r="191" customFormat="false" ht="15" hidden="false" customHeight="false" outlineLevel="0" collapsed="false">
      <c r="D191" s="92"/>
      <c r="E191" s="92"/>
      <c r="F191" s="91" t="str">
        <f aca="false">IF($A191="","",N(D191)-N(E191))</f>
        <v/>
      </c>
      <c r="G191" s="8" t="str">
        <f aca="false">IF($A191="","",IFERROR(INDEX('Account Map'!$D$6:$D$200,MATCH($A191,'Account Map'!$A$6:$A$200,0)),"UNMAPPED"))</f>
        <v/>
      </c>
      <c r="H191" s="8" t="str">
        <f aca="false">IF($A191="","",IFERROR(INDEX('Account Map'!$C$6:$C$200,MATCH($A191,'Account Map'!$A$6:$A$200,0)),"UNMAPPED"))</f>
        <v/>
      </c>
      <c r="I191" s="8" t="str">
        <f aca="false">IF($A191="","",IFERROR(INDEX('Account Map'!$E$6:$E$200,MATCH($A191,'Account Map'!$A$6:$A$200,0))&amp;"",""))</f>
        <v/>
      </c>
    </row>
    <row r="192" customFormat="false" ht="15" hidden="false" customHeight="false" outlineLevel="0" collapsed="false">
      <c r="D192" s="92"/>
      <c r="E192" s="92"/>
      <c r="F192" s="91" t="str">
        <f aca="false">IF($A192="","",N(D192)-N(E192))</f>
        <v/>
      </c>
      <c r="G192" s="8" t="str">
        <f aca="false">IF($A192="","",IFERROR(INDEX('Account Map'!$D$6:$D$200,MATCH($A192,'Account Map'!$A$6:$A$200,0)),"UNMAPPED"))</f>
        <v/>
      </c>
      <c r="H192" s="8" t="str">
        <f aca="false">IF($A192="","",IFERROR(INDEX('Account Map'!$C$6:$C$200,MATCH($A192,'Account Map'!$A$6:$A$200,0)),"UNMAPPED"))</f>
        <v/>
      </c>
      <c r="I192" s="8" t="str">
        <f aca="false">IF($A192="","",IFERROR(INDEX('Account Map'!$E$6:$E$200,MATCH($A192,'Account Map'!$A$6:$A$200,0))&amp;"",""))</f>
        <v/>
      </c>
    </row>
    <row r="193" customFormat="false" ht="15" hidden="false" customHeight="false" outlineLevel="0" collapsed="false">
      <c r="D193" s="92"/>
      <c r="E193" s="92"/>
      <c r="F193" s="91" t="str">
        <f aca="false">IF($A193="","",N(D193)-N(E193))</f>
        <v/>
      </c>
      <c r="G193" s="8" t="str">
        <f aca="false">IF($A193="","",IFERROR(INDEX('Account Map'!$D$6:$D$200,MATCH($A193,'Account Map'!$A$6:$A$200,0)),"UNMAPPED"))</f>
        <v/>
      </c>
      <c r="H193" s="8" t="str">
        <f aca="false">IF($A193="","",IFERROR(INDEX('Account Map'!$C$6:$C$200,MATCH($A193,'Account Map'!$A$6:$A$200,0)),"UNMAPPED"))</f>
        <v/>
      </c>
      <c r="I193" s="8" t="str">
        <f aca="false">IF($A193="","",IFERROR(INDEX('Account Map'!$E$6:$E$200,MATCH($A193,'Account Map'!$A$6:$A$200,0))&amp;"",""))</f>
        <v/>
      </c>
    </row>
    <row r="194" customFormat="false" ht="15" hidden="false" customHeight="false" outlineLevel="0" collapsed="false">
      <c r="D194" s="92"/>
      <c r="E194" s="92"/>
      <c r="F194" s="91" t="str">
        <f aca="false">IF($A194="","",N(D194)-N(E194))</f>
        <v/>
      </c>
      <c r="G194" s="8" t="str">
        <f aca="false">IF($A194="","",IFERROR(INDEX('Account Map'!$D$6:$D$200,MATCH($A194,'Account Map'!$A$6:$A$200,0)),"UNMAPPED"))</f>
        <v/>
      </c>
      <c r="H194" s="8" t="str">
        <f aca="false">IF($A194="","",IFERROR(INDEX('Account Map'!$C$6:$C$200,MATCH($A194,'Account Map'!$A$6:$A$200,0)),"UNMAPPED"))</f>
        <v/>
      </c>
      <c r="I194" s="8" t="str">
        <f aca="false">IF($A194="","",IFERROR(INDEX('Account Map'!$E$6:$E$200,MATCH($A194,'Account Map'!$A$6:$A$200,0))&amp;"",""))</f>
        <v/>
      </c>
    </row>
    <row r="195" customFormat="false" ht="15" hidden="false" customHeight="false" outlineLevel="0" collapsed="false">
      <c r="D195" s="92"/>
      <c r="E195" s="92"/>
      <c r="F195" s="91" t="str">
        <f aca="false">IF($A195="","",N(D195)-N(E195))</f>
        <v/>
      </c>
      <c r="G195" s="8" t="str">
        <f aca="false">IF($A195="","",IFERROR(INDEX('Account Map'!$D$6:$D$200,MATCH($A195,'Account Map'!$A$6:$A$200,0)),"UNMAPPED"))</f>
        <v/>
      </c>
      <c r="H195" s="8" t="str">
        <f aca="false">IF($A195="","",IFERROR(INDEX('Account Map'!$C$6:$C$200,MATCH($A195,'Account Map'!$A$6:$A$200,0)),"UNMAPPED"))</f>
        <v/>
      </c>
      <c r="I195" s="8" t="str">
        <f aca="false">IF($A195="","",IFERROR(INDEX('Account Map'!$E$6:$E$200,MATCH($A195,'Account Map'!$A$6:$A$200,0))&amp;"",""))</f>
        <v/>
      </c>
    </row>
    <row r="196" customFormat="false" ht="15" hidden="false" customHeight="false" outlineLevel="0" collapsed="false">
      <c r="D196" s="92"/>
      <c r="E196" s="92"/>
      <c r="F196" s="91" t="str">
        <f aca="false">IF($A196="","",N(D196)-N(E196))</f>
        <v/>
      </c>
      <c r="G196" s="8" t="str">
        <f aca="false">IF($A196="","",IFERROR(INDEX('Account Map'!$D$6:$D$200,MATCH($A196,'Account Map'!$A$6:$A$200,0)),"UNMAPPED"))</f>
        <v/>
      </c>
      <c r="H196" s="8" t="str">
        <f aca="false">IF($A196="","",IFERROR(INDEX('Account Map'!$C$6:$C$200,MATCH($A196,'Account Map'!$A$6:$A$200,0)),"UNMAPPED"))</f>
        <v/>
      </c>
      <c r="I196" s="8" t="str">
        <f aca="false">IF($A196="","",IFERROR(INDEX('Account Map'!$E$6:$E$200,MATCH($A196,'Account Map'!$A$6:$A$200,0))&amp;"",""))</f>
        <v/>
      </c>
    </row>
    <row r="197" customFormat="false" ht="15" hidden="false" customHeight="false" outlineLevel="0" collapsed="false">
      <c r="D197" s="92"/>
      <c r="E197" s="92"/>
      <c r="F197" s="91" t="str">
        <f aca="false">IF($A197="","",N(D197)-N(E197))</f>
        <v/>
      </c>
      <c r="G197" s="8" t="str">
        <f aca="false">IF($A197="","",IFERROR(INDEX('Account Map'!$D$6:$D$200,MATCH($A197,'Account Map'!$A$6:$A$200,0)),"UNMAPPED"))</f>
        <v/>
      </c>
      <c r="H197" s="8" t="str">
        <f aca="false">IF($A197="","",IFERROR(INDEX('Account Map'!$C$6:$C$200,MATCH($A197,'Account Map'!$A$6:$A$200,0)),"UNMAPPED"))</f>
        <v/>
      </c>
      <c r="I197" s="8" t="str">
        <f aca="false">IF($A197="","",IFERROR(INDEX('Account Map'!$E$6:$E$200,MATCH($A197,'Account Map'!$A$6:$A$200,0))&amp;"",""))</f>
        <v/>
      </c>
    </row>
    <row r="198" customFormat="false" ht="15" hidden="false" customHeight="false" outlineLevel="0" collapsed="false">
      <c r="D198" s="92"/>
      <c r="E198" s="92"/>
      <c r="F198" s="91" t="str">
        <f aca="false">IF($A198="","",N(D198)-N(E198))</f>
        <v/>
      </c>
      <c r="G198" s="8" t="str">
        <f aca="false">IF($A198="","",IFERROR(INDEX('Account Map'!$D$6:$D$200,MATCH($A198,'Account Map'!$A$6:$A$200,0)),"UNMAPPED"))</f>
        <v/>
      </c>
      <c r="H198" s="8" t="str">
        <f aca="false">IF($A198="","",IFERROR(INDEX('Account Map'!$C$6:$C$200,MATCH($A198,'Account Map'!$A$6:$A$200,0)),"UNMAPPED"))</f>
        <v/>
      </c>
      <c r="I198" s="8" t="str">
        <f aca="false">IF($A198="","",IFERROR(INDEX('Account Map'!$E$6:$E$200,MATCH($A198,'Account Map'!$A$6:$A$200,0))&amp;"",""))</f>
        <v/>
      </c>
    </row>
    <row r="199" customFormat="false" ht="15" hidden="false" customHeight="false" outlineLevel="0" collapsed="false">
      <c r="D199" s="92"/>
      <c r="E199" s="92"/>
      <c r="F199" s="91" t="str">
        <f aca="false">IF($A199="","",N(D199)-N(E199))</f>
        <v/>
      </c>
      <c r="G199" s="8" t="str">
        <f aca="false">IF($A199="","",IFERROR(INDEX('Account Map'!$D$6:$D$200,MATCH($A199,'Account Map'!$A$6:$A$200,0)),"UNMAPPED"))</f>
        <v/>
      </c>
      <c r="H199" s="8" t="str">
        <f aca="false">IF($A199="","",IFERROR(INDEX('Account Map'!$C$6:$C$200,MATCH($A199,'Account Map'!$A$6:$A$200,0)),"UNMAPPED"))</f>
        <v/>
      </c>
      <c r="I199" s="8" t="str">
        <f aca="false">IF($A199="","",IFERROR(INDEX('Account Map'!$E$6:$E$200,MATCH($A199,'Account Map'!$A$6:$A$200,0))&amp;"",""))</f>
        <v/>
      </c>
    </row>
    <row r="200" customFormat="false" ht="15" hidden="false" customHeight="false" outlineLevel="0" collapsed="false">
      <c r="D200" s="92"/>
      <c r="E200" s="92"/>
      <c r="F200" s="91" t="str">
        <f aca="false">IF($A200="","",N(D200)-N(E200))</f>
        <v/>
      </c>
      <c r="G200" s="8" t="str">
        <f aca="false">IF($A200="","",IFERROR(INDEX('Account Map'!$D$6:$D$200,MATCH($A200,'Account Map'!$A$6:$A$200,0)),"UNMAPPED"))</f>
        <v/>
      </c>
      <c r="H200" s="8" t="str">
        <f aca="false">IF($A200="","",IFERROR(INDEX('Account Map'!$C$6:$C$200,MATCH($A200,'Account Map'!$A$6:$A$200,0)),"UNMAPPED"))</f>
        <v/>
      </c>
      <c r="I200" s="8" t="str">
        <f aca="false">IF($A200="","",IFERROR(INDEX('Account Map'!$E$6:$E$200,MATCH($A200,'Account Map'!$A$6:$A$200,0))&amp;"",""))</f>
        <v/>
      </c>
    </row>
    <row r="201" customFormat="false" ht="15" hidden="false" customHeight="false" outlineLevel="0" collapsed="false">
      <c r="D201" s="92"/>
      <c r="E201" s="92"/>
      <c r="F201" s="91" t="str">
        <f aca="false">IF($A201="","",N(D201)-N(E201))</f>
        <v/>
      </c>
      <c r="G201" s="8" t="str">
        <f aca="false">IF($A201="","",IFERROR(INDEX('Account Map'!$D$6:$D$200,MATCH($A201,'Account Map'!$A$6:$A$200,0)),"UNMAPPED"))</f>
        <v/>
      </c>
      <c r="H201" s="8" t="str">
        <f aca="false">IF($A201="","",IFERROR(INDEX('Account Map'!$C$6:$C$200,MATCH($A201,'Account Map'!$A$6:$A$200,0)),"UNMAPPED"))</f>
        <v/>
      </c>
      <c r="I201" s="8" t="str">
        <f aca="false">IF($A201="","",IFERROR(INDEX('Account Map'!$E$6:$E$200,MATCH($A201,'Account Map'!$A$6:$A$200,0))&amp;"",""))</f>
        <v/>
      </c>
    </row>
    <row r="202" customFormat="false" ht="15" hidden="false" customHeight="false" outlineLevel="0" collapsed="false">
      <c r="D202" s="92"/>
      <c r="E202" s="92"/>
      <c r="F202" s="91" t="str">
        <f aca="false">IF($A202="","",N(D202)-N(E202))</f>
        <v/>
      </c>
      <c r="G202" s="8" t="str">
        <f aca="false">IF($A202="","",IFERROR(INDEX('Account Map'!$D$6:$D$200,MATCH($A202,'Account Map'!$A$6:$A$200,0)),"UNMAPPED"))</f>
        <v/>
      </c>
      <c r="H202" s="8" t="str">
        <f aca="false">IF($A202="","",IFERROR(INDEX('Account Map'!$C$6:$C$200,MATCH($A202,'Account Map'!$A$6:$A$200,0)),"UNMAPPED"))</f>
        <v/>
      </c>
      <c r="I202" s="8" t="str">
        <f aca="false">IF($A202="","",IFERROR(INDEX('Account Map'!$E$6:$E$200,MATCH($A202,'Account Map'!$A$6:$A$200,0))&amp;"",""))</f>
        <v/>
      </c>
    </row>
    <row r="203" customFormat="false" ht="15" hidden="false" customHeight="false" outlineLevel="0" collapsed="false">
      <c r="D203" s="92"/>
      <c r="E203" s="92"/>
      <c r="F203" s="91" t="str">
        <f aca="false">IF($A203="","",N(D203)-N(E203))</f>
        <v/>
      </c>
      <c r="G203" s="8" t="str">
        <f aca="false">IF($A203="","",IFERROR(INDEX('Account Map'!$D$6:$D$200,MATCH($A203,'Account Map'!$A$6:$A$200,0)),"UNMAPPED"))</f>
        <v/>
      </c>
      <c r="H203" s="8" t="str">
        <f aca="false">IF($A203="","",IFERROR(INDEX('Account Map'!$C$6:$C$200,MATCH($A203,'Account Map'!$A$6:$A$200,0)),"UNMAPPED"))</f>
        <v/>
      </c>
      <c r="I203" s="8" t="str">
        <f aca="false">IF($A203="","",IFERROR(INDEX('Account Map'!$E$6:$E$200,MATCH($A203,'Account Map'!$A$6:$A$200,0))&amp;"",""))</f>
        <v/>
      </c>
    </row>
    <row r="204" customFormat="false" ht="15" hidden="false" customHeight="false" outlineLevel="0" collapsed="false">
      <c r="D204" s="92"/>
      <c r="E204" s="92"/>
      <c r="F204" s="91" t="str">
        <f aca="false">IF($A204="","",N(D204)-N(E204))</f>
        <v/>
      </c>
      <c r="G204" s="8" t="str">
        <f aca="false">IF($A204="","",IFERROR(INDEX('Account Map'!$D$6:$D$200,MATCH($A204,'Account Map'!$A$6:$A$200,0)),"UNMAPPED"))</f>
        <v/>
      </c>
      <c r="H204" s="8" t="str">
        <f aca="false">IF($A204="","",IFERROR(INDEX('Account Map'!$C$6:$C$200,MATCH($A204,'Account Map'!$A$6:$A$200,0)),"UNMAPPED"))</f>
        <v/>
      </c>
      <c r="I204" s="8" t="str">
        <f aca="false">IF($A204="","",IFERROR(INDEX('Account Map'!$E$6:$E$200,MATCH($A204,'Account Map'!$A$6:$A$200,0))&amp;"",""))</f>
        <v/>
      </c>
    </row>
    <row r="205" customFormat="false" ht="15" hidden="false" customHeight="false" outlineLevel="0" collapsed="false">
      <c r="D205" s="92"/>
      <c r="E205" s="92"/>
      <c r="F205" s="91" t="str">
        <f aca="false">IF($A205="","",N(D205)-N(E205))</f>
        <v/>
      </c>
      <c r="G205" s="8" t="str">
        <f aca="false">IF($A205="","",IFERROR(INDEX('Account Map'!$D$6:$D$200,MATCH($A205,'Account Map'!$A$6:$A$200,0)),"UNMAPPED"))</f>
        <v/>
      </c>
      <c r="H205" s="8" t="str">
        <f aca="false">IF($A205="","",IFERROR(INDEX('Account Map'!$C$6:$C$200,MATCH($A205,'Account Map'!$A$6:$A$200,0)),"UNMAPPED"))</f>
        <v/>
      </c>
      <c r="I205" s="8" t="str">
        <f aca="false">IF($A205="","",IFERROR(INDEX('Account Map'!$E$6:$E$200,MATCH($A205,'Account Map'!$A$6:$A$200,0))&amp;"",""))</f>
        <v/>
      </c>
    </row>
    <row r="206" customFormat="false" ht="15" hidden="false" customHeight="false" outlineLevel="0" collapsed="false">
      <c r="D206" s="92"/>
      <c r="E206" s="92"/>
      <c r="F206" s="91" t="str">
        <f aca="false">IF($A206="","",N(D206)-N(E206))</f>
        <v/>
      </c>
      <c r="G206" s="8" t="str">
        <f aca="false">IF($A206="","",IFERROR(INDEX('Account Map'!$D$6:$D$200,MATCH($A206,'Account Map'!$A$6:$A$200,0)),"UNMAPPED"))</f>
        <v/>
      </c>
      <c r="H206" s="8" t="str">
        <f aca="false">IF($A206="","",IFERROR(INDEX('Account Map'!$C$6:$C$200,MATCH($A206,'Account Map'!$A$6:$A$200,0)),"UNMAPPED"))</f>
        <v/>
      </c>
      <c r="I206" s="8" t="str">
        <f aca="false">IF($A206="","",IFERROR(INDEX('Account Map'!$E$6:$E$200,MATCH($A206,'Account Map'!$A$6:$A$200,0))&amp;"",""))</f>
        <v/>
      </c>
    </row>
    <row r="207" customFormat="false" ht="15" hidden="false" customHeight="false" outlineLevel="0" collapsed="false">
      <c r="D207" s="92"/>
      <c r="E207" s="92"/>
      <c r="F207" s="91" t="str">
        <f aca="false">IF($A207="","",N(D207)-N(E207))</f>
        <v/>
      </c>
      <c r="G207" s="8" t="str">
        <f aca="false">IF($A207="","",IFERROR(INDEX('Account Map'!$D$6:$D$200,MATCH($A207,'Account Map'!$A$6:$A$200,0)),"UNMAPPED"))</f>
        <v/>
      </c>
      <c r="H207" s="8" t="str">
        <f aca="false">IF($A207="","",IFERROR(INDEX('Account Map'!$C$6:$C$200,MATCH($A207,'Account Map'!$A$6:$A$200,0)),"UNMAPPED"))</f>
        <v/>
      </c>
      <c r="I207" s="8" t="str">
        <f aca="false">IF($A207="","",IFERROR(INDEX('Account Map'!$E$6:$E$200,MATCH($A207,'Account Map'!$A$6:$A$200,0))&amp;"",""))</f>
        <v/>
      </c>
    </row>
    <row r="208" customFormat="false" ht="15" hidden="false" customHeight="false" outlineLevel="0" collapsed="false">
      <c r="D208" s="92"/>
      <c r="E208" s="92"/>
      <c r="F208" s="91" t="str">
        <f aca="false">IF($A208="","",N(D208)-N(E208))</f>
        <v/>
      </c>
      <c r="G208" s="8" t="str">
        <f aca="false">IF($A208="","",IFERROR(INDEX('Account Map'!$D$6:$D$200,MATCH($A208,'Account Map'!$A$6:$A$200,0)),"UNMAPPED"))</f>
        <v/>
      </c>
      <c r="H208" s="8" t="str">
        <f aca="false">IF($A208="","",IFERROR(INDEX('Account Map'!$C$6:$C$200,MATCH($A208,'Account Map'!$A$6:$A$200,0)),"UNMAPPED"))</f>
        <v/>
      </c>
      <c r="I208" s="8" t="str">
        <f aca="false">IF($A208="","",IFERROR(INDEX('Account Map'!$E$6:$E$200,MATCH($A208,'Account Map'!$A$6:$A$200,0))&amp;"",""))</f>
        <v/>
      </c>
    </row>
    <row r="209" customFormat="false" ht="15" hidden="false" customHeight="false" outlineLevel="0" collapsed="false">
      <c r="D209" s="92"/>
      <c r="E209" s="92"/>
      <c r="F209" s="91" t="str">
        <f aca="false">IF($A209="","",N(D209)-N(E209))</f>
        <v/>
      </c>
      <c r="G209" s="8" t="str">
        <f aca="false">IF($A209="","",IFERROR(INDEX('Account Map'!$D$6:$D$200,MATCH($A209,'Account Map'!$A$6:$A$200,0)),"UNMAPPED"))</f>
        <v/>
      </c>
      <c r="H209" s="8" t="str">
        <f aca="false">IF($A209="","",IFERROR(INDEX('Account Map'!$C$6:$C$200,MATCH($A209,'Account Map'!$A$6:$A$200,0)),"UNMAPPED"))</f>
        <v/>
      </c>
      <c r="I209" s="8" t="str">
        <f aca="false">IF($A209="","",IFERROR(INDEX('Account Map'!$E$6:$E$200,MATCH($A209,'Account Map'!$A$6:$A$200,0))&amp;"",""))</f>
        <v/>
      </c>
    </row>
    <row r="210" customFormat="false" ht="15" hidden="false" customHeight="false" outlineLevel="0" collapsed="false">
      <c r="D210" s="92"/>
      <c r="E210" s="92"/>
      <c r="F210" s="91" t="str">
        <f aca="false">IF($A210="","",N(D210)-N(E210))</f>
        <v/>
      </c>
      <c r="G210" s="8" t="str">
        <f aca="false">IF($A210="","",IFERROR(INDEX('Account Map'!$D$6:$D$200,MATCH($A210,'Account Map'!$A$6:$A$200,0)),"UNMAPPED"))</f>
        <v/>
      </c>
      <c r="H210" s="8" t="str">
        <f aca="false">IF($A210="","",IFERROR(INDEX('Account Map'!$C$6:$C$200,MATCH($A210,'Account Map'!$A$6:$A$200,0)),"UNMAPPED"))</f>
        <v/>
      </c>
      <c r="I210" s="8" t="str">
        <f aca="false">IF($A210="","",IFERROR(INDEX('Account Map'!$E$6:$E$200,MATCH($A210,'Account Map'!$A$6:$A$200,0))&amp;"",""))</f>
        <v/>
      </c>
    </row>
    <row r="211" customFormat="false" ht="15" hidden="false" customHeight="false" outlineLevel="0" collapsed="false">
      <c r="D211" s="92"/>
      <c r="E211" s="92"/>
      <c r="F211" s="91" t="str">
        <f aca="false">IF($A211="","",N(D211)-N(E211))</f>
        <v/>
      </c>
      <c r="G211" s="8" t="str">
        <f aca="false">IF($A211="","",IFERROR(INDEX('Account Map'!$D$6:$D$200,MATCH($A211,'Account Map'!$A$6:$A$200,0)),"UNMAPPED"))</f>
        <v/>
      </c>
      <c r="H211" s="8" t="str">
        <f aca="false">IF($A211="","",IFERROR(INDEX('Account Map'!$C$6:$C$200,MATCH($A211,'Account Map'!$A$6:$A$200,0)),"UNMAPPED"))</f>
        <v/>
      </c>
      <c r="I211" s="8" t="str">
        <f aca="false">IF($A211="","",IFERROR(INDEX('Account Map'!$E$6:$E$200,MATCH($A211,'Account Map'!$A$6:$A$200,0))&amp;"",""))</f>
        <v/>
      </c>
    </row>
    <row r="212" customFormat="false" ht="15" hidden="false" customHeight="false" outlineLevel="0" collapsed="false">
      <c r="D212" s="92"/>
      <c r="E212" s="92"/>
      <c r="F212" s="91" t="str">
        <f aca="false">IF($A212="","",N(D212)-N(E212))</f>
        <v/>
      </c>
      <c r="G212" s="8" t="str">
        <f aca="false">IF($A212="","",IFERROR(INDEX('Account Map'!$D$6:$D$200,MATCH($A212,'Account Map'!$A$6:$A$200,0)),"UNMAPPED"))</f>
        <v/>
      </c>
      <c r="H212" s="8" t="str">
        <f aca="false">IF($A212="","",IFERROR(INDEX('Account Map'!$C$6:$C$200,MATCH($A212,'Account Map'!$A$6:$A$200,0)),"UNMAPPED"))</f>
        <v/>
      </c>
      <c r="I212" s="8" t="str">
        <f aca="false">IF($A212="","",IFERROR(INDEX('Account Map'!$E$6:$E$200,MATCH($A212,'Account Map'!$A$6:$A$200,0))&amp;"",""))</f>
        <v/>
      </c>
    </row>
    <row r="213" customFormat="false" ht="15" hidden="false" customHeight="false" outlineLevel="0" collapsed="false">
      <c r="D213" s="92"/>
      <c r="E213" s="92"/>
      <c r="F213" s="91" t="str">
        <f aca="false">IF($A213="","",N(D213)-N(E213))</f>
        <v/>
      </c>
      <c r="G213" s="8" t="str">
        <f aca="false">IF($A213="","",IFERROR(INDEX('Account Map'!$D$6:$D$200,MATCH($A213,'Account Map'!$A$6:$A$200,0)),"UNMAPPED"))</f>
        <v/>
      </c>
      <c r="H213" s="8" t="str">
        <f aca="false">IF($A213="","",IFERROR(INDEX('Account Map'!$C$6:$C$200,MATCH($A213,'Account Map'!$A$6:$A$200,0)),"UNMAPPED"))</f>
        <v/>
      </c>
      <c r="I213" s="8" t="str">
        <f aca="false">IF($A213="","",IFERROR(INDEX('Account Map'!$E$6:$E$200,MATCH($A213,'Account Map'!$A$6:$A$200,0))&amp;"",""))</f>
        <v/>
      </c>
    </row>
    <row r="214" customFormat="false" ht="15" hidden="false" customHeight="false" outlineLevel="0" collapsed="false">
      <c r="D214" s="92"/>
      <c r="E214" s="92"/>
      <c r="F214" s="91" t="str">
        <f aca="false">IF($A214="","",N(D214)-N(E214))</f>
        <v/>
      </c>
      <c r="G214" s="8" t="str">
        <f aca="false">IF($A214="","",IFERROR(INDEX('Account Map'!$D$6:$D$200,MATCH($A214,'Account Map'!$A$6:$A$200,0)),"UNMAPPED"))</f>
        <v/>
      </c>
      <c r="H214" s="8" t="str">
        <f aca="false">IF($A214="","",IFERROR(INDEX('Account Map'!$C$6:$C$200,MATCH($A214,'Account Map'!$A$6:$A$200,0)),"UNMAPPED"))</f>
        <v/>
      </c>
      <c r="I214" s="8" t="str">
        <f aca="false">IF($A214="","",IFERROR(INDEX('Account Map'!$E$6:$E$200,MATCH($A214,'Account Map'!$A$6:$A$200,0))&amp;"",""))</f>
        <v/>
      </c>
    </row>
    <row r="215" customFormat="false" ht="15" hidden="false" customHeight="false" outlineLevel="0" collapsed="false">
      <c r="D215" s="92"/>
      <c r="E215" s="92"/>
      <c r="F215" s="91" t="str">
        <f aca="false">IF($A215="","",N(D215)-N(E215))</f>
        <v/>
      </c>
      <c r="G215" s="8" t="str">
        <f aca="false">IF($A215="","",IFERROR(INDEX('Account Map'!$D$6:$D$200,MATCH($A215,'Account Map'!$A$6:$A$200,0)),"UNMAPPED"))</f>
        <v/>
      </c>
      <c r="H215" s="8" t="str">
        <f aca="false">IF($A215="","",IFERROR(INDEX('Account Map'!$C$6:$C$200,MATCH($A215,'Account Map'!$A$6:$A$200,0)),"UNMAPPED"))</f>
        <v/>
      </c>
      <c r="I215" s="8" t="str">
        <f aca="false">IF($A215="","",IFERROR(INDEX('Account Map'!$E$6:$E$200,MATCH($A215,'Account Map'!$A$6:$A$200,0))&amp;"",""))</f>
        <v/>
      </c>
    </row>
    <row r="216" customFormat="false" ht="15" hidden="false" customHeight="false" outlineLevel="0" collapsed="false">
      <c r="D216" s="92"/>
      <c r="E216" s="92"/>
      <c r="F216" s="91" t="str">
        <f aca="false">IF($A216="","",N(D216)-N(E216))</f>
        <v/>
      </c>
      <c r="G216" s="8" t="str">
        <f aca="false">IF($A216="","",IFERROR(INDEX('Account Map'!$D$6:$D$200,MATCH($A216,'Account Map'!$A$6:$A$200,0)),"UNMAPPED"))</f>
        <v/>
      </c>
      <c r="H216" s="8" t="str">
        <f aca="false">IF($A216="","",IFERROR(INDEX('Account Map'!$C$6:$C$200,MATCH($A216,'Account Map'!$A$6:$A$200,0)),"UNMAPPED"))</f>
        <v/>
      </c>
      <c r="I216" s="8" t="str">
        <f aca="false">IF($A216="","",IFERROR(INDEX('Account Map'!$E$6:$E$200,MATCH($A216,'Account Map'!$A$6:$A$200,0))&amp;"",""))</f>
        <v/>
      </c>
    </row>
    <row r="217" customFormat="false" ht="15" hidden="false" customHeight="false" outlineLevel="0" collapsed="false">
      <c r="D217" s="92"/>
      <c r="E217" s="92"/>
      <c r="F217" s="91" t="str">
        <f aca="false">IF($A217="","",N(D217)-N(E217))</f>
        <v/>
      </c>
      <c r="G217" s="8" t="str">
        <f aca="false">IF($A217="","",IFERROR(INDEX('Account Map'!$D$6:$D$200,MATCH($A217,'Account Map'!$A$6:$A$200,0)),"UNMAPPED"))</f>
        <v/>
      </c>
      <c r="H217" s="8" t="str">
        <f aca="false">IF($A217="","",IFERROR(INDEX('Account Map'!$C$6:$C$200,MATCH($A217,'Account Map'!$A$6:$A$200,0)),"UNMAPPED"))</f>
        <v/>
      </c>
      <c r="I217" s="8" t="str">
        <f aca="false">IF($A217="","",IFERROR(INDEX('Account Map'!$E$6:$E$200,MATCH($A217,'Account Map'!$A$6:$A$200,0))&amp;"",""))</f>
        <v/>
      </c>
    </row>
    <row r="218" customFormat="false" ht="15" hidden="false" customHeight="false" outlineLevel="0" collapsed="false">
      <c r="D218" s="92"/>
      <c r="E218" s="92"/>
      <c r="F218" s="91" t="str">
        <f aca="false">IF($A218="","",N(D218)-N(E218))</f>
        <v/>
      </c>
      <c r="G218" s="8" t="str">
        <f aca="false">IF($A218="","",IFERROR(INDEX('Account Map'!$D$6:$D$200,MATCH($A218,'Account Map'!$A$6:$A$200,0)),"UNMAPPED"))</f>
        <v/>
      </c>
      <c r="H218" s="8" t="str">
        <f aca="false">IF($A218="","",IFERROR(INDEX('Account Map'!$C$6:$C$200,MATCH($A218,'Account Map'!$A$6:$A$200,0)),"UNMAPPED"))</f>
        <v/>
      </c>
      <c r="I218" s="8" t="str">
        <f aca="false">IF($A218="","",IFERROR(INDEX('Account Map'!$E$6:$E$200,MATCH($A218,'Account Map'!$A$6:$A$200,0))&amp;"",""))</f>
        <v/>
      </c>
    </row>
    <row r="219" customFormat="false" ht="15" hidden="false" customHeight="false" outlineLevel="0" collapsed="false">
      <c r="D219" s="92"/>
      <c r="E219" s="92"/>
      <c r="F219" s="91" t="str">
        <f aca="false">IF($A219="","",N(D219)-N(E219))</f>
        <v/>
      </c>
      <c r="G219" s="8" t="str">
        <f aca="false">IF($A219="","",IFERROR(INDEX('Account Map'!$D$6:$D$200,MATCH($A219,'Account Map'!$A$6:$A$200,0)),"UNMAPPED"))</f>
        <v/>
      </c>
      <c r="H219" s="8" t="str">
        <f aca="false">IF($A219="","",IFERROR(INDEX('Account Map'!$C$6:$C$200,MATCH($A219,'Account Map'!$A$6:$A$200,0)),"UNMAPPED"))</f>
        <v/>
      </c>
      <c r="I219" s="8" t="str">
        <f aca="false">IF($A219="","",IFERROR(INDEX('Account Map'!$E$6:$E$200,MATCH($A219,'Account Map'!$A$6:$A$200,0))&amp;"",""))</f>
        <v/>
      </c>
    </row>
    <row r="220" customFormat="false" ht="15" hidden="false" customHeight="false" outlineLevel="0" collapsed="false">
      <c r="D220" s="92"/>
      <c r="E220" s="92"/>
      <c r="F220" s="91" t="str">
        <f aca="false">IF($A220="","",N(D220)-N(E220))</f>
        <v/>
      </c>
      <c r="G220" s="8" t="str">
        <f aca="false">IF($A220="","",IFERROR(INDEX('Account Map'!$D$6:$D$200,MATCH($A220,'Account Map'!$A$6:$A$200,0)),"UNMAPPED"))</f>
        <v/>
      </c>
      <c r="H220" s="8" t="str">
        <f aca="false">IF($A220="","",IFERROR(INDEX('Account Map'!$C$6:$C$200,MATCH($A220,'Account Map'!$A$6:$A$200,0)),"UNMAPPED"))</f>
        <v/>
      </c>
      <c r="I220" s="8" t="str">
        <f aca="false">IF($A220="","",IFERROR(INDEX('Account Map'!$E$6:$E$200,MATCH($A220,'Account Map'!$A$6:$A$200,0))&amp;"",""))</f>
        <v/>
      </c>
    </row>
    <row r="221" customFormat="false" ht="15" hidden="false" customHeight="false" outlineLevel="0" collapsed="false">
      <c r="D221" s="92"/>
      <c r="E221" s="92"/>
      <c r="F221" s="91" t="str">
        <f aca="false">IF($A221="","",N(D221)-N(E221))</f>
        <v/>
      </c>
      <c r="G221" s="8" t="str">
        <f aca="false">IF($A221="","",IFERROR(INDEX('Account Map'!$D$6:$D$200,MATCH($A221,'Account Map'!$A$6:$A$200,0)),"UNMAPPED"))</f>
        <v/>
      </c>
      <c r="H221" s="8" t="str">
        <f aca="false">IF($A221="","",IFERROR(INDEX('Account Map'!$C$6:$C$200,MATCH($A221,'Account Map'!$A$6:$A$200,0)),"UNMAPPED"))</f>
        <v/>
      </c>
      <c r="I221" s="8" t="str">
        <f aca="false">IF($A221="","",IFERROR(INDEX('Account Map'!$E$6:$E$200,MATCH($A221,'Account Map'!$A$6:$A$200,0))&amp;"",""))</f>
        <v/>
      </c>
    </row>
    <row r="222" customFormat="false" ht="15" hidden="false" customHeight="false" outlineLevel="0" collapsed="false">
      <c r="D222" s="92"/>
      <c r="E222" s="92"/>
      <c r="F222" s="91" t="str">
        <f aca="false">IF($A222="","",N(D222)-N(E222))</f>
        <v/>
      </c>
      <c r="G222" s="8" t="str">
        <f aca="false">IF($A222="","",IFERROR(INDEX('Account Map'!$D$6:$D$200,MATCH($A222,'Account Map'!$A$6:$A$200,0)),"UNMAPPED"))</f>
        <v/>
      </c>
      <c r="H222" s="8" t="str">
        <f aca="false">IF($A222="","",IFERROR(INDEX('Account Map'!$C$6:$C$200,MATCH($A222,'Account Map'!$A$6:$A$200,0)),"UNMAPPED"))</f>
        <v/>
      </c>
      <c r="I222" s="8" t="str">
        <f aca="false">IF($A222="","",IFERROR(INDEX('Account Map'!$E$6:$E$200,MATCH($A222,'Account Map'!$A$6:$A$200,0))&amp;"",""))</f>
        <v/>
      </c>
    </row>
    <row r="223" customFormat="false" ht="15" hidden="false" customHeight="false" outlineLevel="0" collapsed="false">
      <c r="D223" s="92"/>
      <c r="E223" s="92"/>
      <c r="F223" s="91" t="str">
        <f aca="false">IF($A223="","",N(D223)-N(E223))</f>
        <v/>
      </c>
      <c r="G223" s="8" t="str">
        <f aca="false">IF($A223="","",IFERROR(INDEX('Account Map'!$D$6:$D$200,MATCH($A223,'Account Map'!$A$6:$A$200,0)),"UNMAPPED"))</f>
        <v/>
      </c>
      <c r="H223" s="8" t="str">
        <f aca="false">IF($A223="","",IFERROR(INDEX('Account Map'!$C$6:$C$200,MATCH($A223,'Account Map'!$A$6:$A$200,0)),"UNMAPPED"))</f>
        <v/>
      </c>
      <c r="I223" s="8" t="str">
        <f aca="false">IF($A223="","",IFERROR(INDEX('Account Map'!$E$6:$E$200,MATCH($A223,'Account Map'!$A$6:$A$200,0))&amp;"",""))</f>
        <v/>
      </c>
    </row>
    <row r="224" customFormat="false" ht="15" hidden="false" customHeight="false" outlineLevel="0" collapsed="false">
      <c r="D224" s="92"/>
      <c r="E224" s="92"/>
      <c r="F224" s="91" t="str">
        <f aca="false">IF($A224="","",N(D224)-N(E224))</f>
        <v/>
      </c>
      <c r="G224" s="8" t="str">
        <f aca="false">IF($A224="","",IFERROR(INDEX('Account Map'!$D$6:$D$200,MATCH($A224,'Account Map'!$A$6:$A$200,0)),"UNMAPPED"))</f>
        <v/>
      </c>
      <c r="H224" s="8" t="str">
        <f aca="false">IF($A224="","",IFERROR(INDEX('Account Map'!$C$6:$C$200,MATCH($A224,'Account Map'!$A$6:$A$200,0)),"UNMAPPED"))</f>
        <v/>
      </c>
      <c r="I224" s="8" t="str">
        <f aca="false">IF($A224="","",IFERROR(INDEX('Account Map'!$E$6:$E$200,MATCH($A224,'Account Map'!$A$6:$A$200,0))&amp;"",""))</f>
        <v/>
      </c>
    </row>
    <row r="225" customFormat="false" ht="15" hidden="false" customHeight="false" outlineLevel="0" collapsed="false">
      <c r="D225" s="92"/>
      <c r="E225" s="92"/>
      <c r="F225" s="91" t="str">
        <f aca="false">IF($A225="","",N(D225)-N(E225))</f>
        <v/>
      </c>
      <c r="G225" s="8" t="str">
        <f aca="false">IF($A225="","",IFERROR(INDEX('Account Map'!$D$6:$D$200,MATCH($A225,'Account Map'!$A$6:$A$200,0)),"UNMAPPED"))</f>
        <v/>
      </c>
      <c r="H225" s="8" t="str">
        <f aca="false">IF($A225="","",IFERROR(INDEX('Account Map'!$C$6:$C$200,MATCH($A225,'Account Map'!$A$6:$A$200,0)),"UNMAPPED"))</f>
        <v/>
      </c>
      <c r="I225" s="8" t="str">
        <f aca="false">IF($A225="","",IFERROR(INDEX('Account Map'!$E$6:$E$200,MATCH($A225,'Account Map'!$A$6:$A$200,0))&amp;"",""))</f>
        <v/>
      </c>
    </row>
    <row r="226" customFormat="false" ht="15" hidden="false" customHeight="false" outlineLevel="0" collapsed="false">
      <c r="D226" s="92"/>
      <c r="E226" s="92"/>
      <c r="F226" s="91" t="str">
        <f aca="false">IF($A226="","",N(D226)-N(E226))</f>
        <v/>
      </c>
      <c r="G226" s="8" t="str">
        <f aca="false">IF($A226="","",IFERROR(INDEX('Account Map'!$D$6:$D$200,MATCH($A226,'Account Map'!$A$6:$A$200,0)),"UNMAPPED"))</f>
        <v/>
      </c>
      <c r="H226" s="8" t="str">
        <f aca="false">IF($A226="","",IFERROR(INDEX('Account Map'!$C$6:$C$200,MATCH($A226,'Account Map'!$A$6:$A$200,0)),"UNMAPPED"))</f>
        <v/>
      </c>
      <c r="I226" s="8" t="str">
        <f aca="false">IF($A226="","",IFERROR(INDEX('Account Map'!$E$6:$E$200,MATCH($A226,'Account Map'!$A$6:$A$200,0))&amp;"",""))</f>
        <v/>
      </c>
    </row>
    <row r="227" customFormat="false" ht="15" hidden="false" customHeight="false" outlineLevel="0" collapsed="false">
      <c r="D227" s="92"/>
      <c r="E227" s="92"/>
      <c r="F227" s="91" t="str">
        <f aca="false">IF($A227="","",N(D227)-N(E227))</f>
        <v/>
      </c>
      <c r="G227" s="8" t="str">
        <f aca="false">IF($A227="","",IFERROR(INDEX('Account Map'!$D$6:$D$200,MATCH($A227,'Account Map'!$A$6:$A$200,0)),"UNMAPPED"))</f>
        <v/>
      </c>
      <c r="H227" s="8" t="str">
        <f aca="false">IF($A227="","",IFERROR(INDEX('Account Map'!$C$6:$C$200,MATCH($A227,'Account Map'!$A$6:$A$200,0)),"UNMAPPED"))</f>
        <v/>
      </c>
      <c r="I227" s="8" t="str">
        <f aca="false">IF($A227="","",IFERROR(INDEX('Account Map'!$E$6:$E$200,MATCH($A227,'Account Map'!$A$6:$A$200,0))&amp;"",""))</f>
        <v/>
      </c>
    </row>
    <row r="228" customFormat="false" ht="15" hidden="false" customHeight="false" outlineLevel="0" collapsed="false">
      <c r="D228" s="92"/>
      <c r="E228" s="92"/>
      <c r="F228" s="91" t="str">
        <f aca="false">IF($A228="","",N(D228)-N(E228))</f>
        <v/>
      </c>
      <c r="G228" s="8" t="str">
        <f aca="false">IF($A228="","",IFERROR(INDEX('Account Map'!$D$6:$D$200,MATCH($A228,'Account Map'!$A$6:$A$200,0)),"UNMAPPED"))</f>
        <v/>
      </c>
      <c r="H228" s="8" t="str">
        <f aca="false">IF($A228="","",IFERROR(INDEX('Account Map'!$C$6:$C$200,MATCH($A228,'Account Map'!$A$6:$A$200,0)),"UNMAPPED"))</f>
        <v/>
      </c>
      <c r="I228" s="8" t="str">
        <f aca="false">IF($A228="","",IFERROR(INDEX('Account Map'!$E$6:$E$200,MATCH($A228,'Account Map'!$A$6:$A$200,0))&amp;"",""))</f>
        <v/>
      </c>
    </row>
    <row r="229" customFormat="false" ht="15" hidden="false" customHeight="false" outlineLevel="0" collapsed="false">
      <c r="D229" s="92"/>
      <c r="E229" s="92"/>
      <c r="F229" s="91" t="str">
        <f aca="false">IF($A229="","",N(D229)-N(E229))</f>
        <v/>
      </c>
      <c r="G229" s="8" t="str">
        <f aca="false">IF($A229="","",IFERROR(INDEX('Account Map'!$D$6:$D$200,MATCH($A229,'Account Map'!$A$6:$A$200,0)),"UNMAPPED"))</f>
        <v/>
      </c>
      <c r="H229" s="8" t="str">
        <f aca="false">IF($A229="","",IFERROR(INDEX('Account Map'!$C$6:$C$200,MATCH($A229,'Account Map'!$A$6:$A$200,0)),"UNMAPPED"))</f>
        <v/>
      </c>
      <c r="I229" s="8" t="str">
        <f aca="false">IF($A229="","",IFERROR(INDEX('Account Map'!$E$6:$E$200,MATCH($A229,'Account Map'!$A$6:$A$200,0))&amp;"",""))</f>
        <v/>
      </c>
    </row>
    <row r="230" customFormat="false" ht="15" hidden="false" customHeight="false" outlineLevel="0" collapsed="false">
      <c r="D230" s="92"/>
      <c r="E230" s="92"/>
      <c r="F230" s="91" t="str">
        <f aca="false">IF($A230="","",N(D230)-N(E230))</f>
        <v/>
      </c>
      <c r="G230" s="8" t="str">
        <f aca="false">IF($A230="","",IFERROR(INDEX('Account Map'!$D$6:$D$200,MATCH($A230,'Account Map'!$A$6:$A$200,0)),"UNMAPPED"))</f>
        <v/>
      </c>
      <c r="H230" s="8" t="str">
        <f aca="false">IF($A230="","",IFERROR(INDEX('Account Map'!$C$6:$C$200,MATCH($A230,'Account Map'!$A$6:$A$200,0)),"UNMAPPED"))</f>
        <v/>
      </c>
      <c r="I230" s="8" t="str">
        <f aca="false">IF($A230="","",IFERROR(INDEX('Account Map'!$E$6:$E$200,MATCH($A230,'Account Map'!$A$6:$A$200,0))&amp;"",""))</f>
        <v/>
      </c>
    </row>
    <row r="231" customFormat="false" ht="15" hidden="false" customHeight="false" outlineLevel="0" collapsed="false">
      <c r="D231" s="92"/>
      <c r="E231" s="92"/>
      <c r="F231" s="91" t="str">
        <f aca="false">IF($A231="","",N(D231)-N(E231))</f>
        <v/>
      </c>
      <c r="G231" s="8" t="str">
        <f aca="false">IF($A231="","",IFERROR(INDEX('Account Map'!$D$6:$D$200,MATCH($A231,'Account Map'!$A$6:$A$200,0)),"UNMAPPED"))</f>
        <v/>
      </c>
      <c r="H231" s="8" t="str">
        <f aca="false">IF($A231="","",IFERROR(INDEX('Account Map'!$C$6:$C$200,MATCH($A231,'Account Map'!$A$6:$A$200,0)),"UNMAPPED"))</f>
        <v/>
      </c>
      <c r="I231" s="8" t="str">
        <f aca="false">IF($A231="","",IFERROR(INDEX('Account Map'!$E$6:$E$200,MATCH($A231,'Account Map'!$A$6:$A$200,0))&amp;"",""))</f>
        <v/>
      </c>
    </row>
    <row r="232" customFormat="false" ht="15" hidden="false" customHeight="false" outlineLevel="0" collapsed="false">
      <c r="D232" s="92"/>
      <c r="E232" s="92"/>
      <c r="F232" s="91" t="str">
        <f aca="false">IF($A232="","",N(D232)-N(E232))</f>
        <v/>
      </c>
      <c r="G232" s="8" t="str">
        <f aca="false">IF($A232="","",IFERROR(INDEX('Account Map'!$D$6:$D$200,MATCH($A232,'Account Map'!$A$6:$A$200,0)),"UNMAPPED"))</f>
        <v/>
      </c>
      <c r="H232" s="8" t="str">
        <f aca="false">IF($A232="","",IFERROR(INDEX('Account Map'!$C$6:$C$200,MATCH($A232,'Account Map'!$A$6:$A$200,0)),"UNMAPPED"))</f>
        <v/>
      </c>
      <c r="I232" s="8" t="str">
        <f aca="false">IF($A232="","",IFERROR(INDEX('Account Map'!$E$6:$E$200,MATCH($A232,'Account Map'!$A$6:$A$200,0))&amp;"",""))</f>
        <v/>
      </c>
    </row>
    <row r="233" customFormat="false" ht="15" hidden="false" customHeight="false" outlineLevel="0" collapsed="false">
      <c r="D233" s="92"/>
      <c r="E233" s="92"/>
      <c r="F233" s="91" t="str">
        <f aca="false">IF($A233="","",N(D233)-N(E233))</f>
        <v/>
      </c>
      <c r="G233" s="8" t="str">
        <f aca="false">IF($A233="","",IFERROR(INDEX('Account Map'!$D$6:$D$200,MATCH($A233,'Account Map'!$A$6:$A$200,0)),"UNMAPPED"))</f>
        <v/>
      </c>
      <c r="H233" s="8" t="str">
        <f aca="false">IF($A233="","",IFERROR(INDEX('Account Map'!$C$6:$C$200,MATCH($A233,'Account Map'!$A$6:$A$200,0)),"UNMAPPED"))</f>
        <v/>
      </c>
      <c r="I233" s="8" t="str">
        <f aca="false">IF($A233="","",IFERROR(INDEX('Account Map'!$E$6:$E$200,MATCH($A233,'Account Map'!$A$6:$A$200,0))&amp;"",""))</f>
        <v/>
      </c>
    </row>
    <row r="234" customFormat="false" ht="15" hidden="false" customHeight="false" outlineLevel="0" collapsed="false">
      <c r="D234" s="92"/>
      <c r="E234" s="92"/>
      <c r="F234" s="91" t="str">
        <f aca="false">IF($A234="","",N(D234)-N(E234))</f>
        <v/>
      </c>
      <c r="G234" s="8" t="str">
        <f aca="false">IF($A234="","",IFERROR(INDEX('Account Map'!$D$6:$D$200,MATCH($A234,'Account Map'!$A$6:$A$200,0)),"UNMAPPED"))</f>
        <v/>
      </c>
      <c r="H234" s="8" t="str">
        <f aca="false">IF($A234="","",IFERROR(INDEX('Account Map'!$C$6:$C$200,MATCH($A234,'Account Map'!$A$6:$A$200,0)),"UNMAPPED"))</f>
        <v/>
      </c>
      <c r="I234" s="8" t="str">
        <f aca="false">IF($A234="","",IFERROR(INDEX('Account Map'!$E$6:$E$200,MATCH($A234,'Account Map'!$A$6:$A$200,0))&amp;"",""))</f>
        <v/>
      </c>
    </row>
    <row r="235" customFormat="false" ht="15" hidden="false" customHeight="false" outlineLevel="0" collapsed="false">
      <c r="D235" s="92"/>
      <c r="E235" s="92"/>
      <c r="F235" s="91" t="str">
        <f aca="false">IF($A235="","",N(D235)-N(E235))</f>
        <v/>
      </c>
      <c r="G235" s="8" t="str">
        <f aca="false">IF($A235="","",IFERROR(INDEX('Account Map'!$D$6:$D$200,MATCH($A235,'Account Map'!$A$6:$A$200,0)),"UNMAPPED"))</f>
        <v/>
      </c>
      <c r="H235" s="8" t="str">
        <f aca="false">IF($A235="","",IFERROR(INDEX('Account Map'!$C$6:$C$200,MATCH($A235,'Account Map'!$A$6:$A$200,0)),"UNMAPPED"))</f>
        <v/>
      </c>
      <c r="I235" s="8" t="str">
        <f aca="false">IF($A235="","",IFERROR(INDEX('Account Map'!$E$6:$E$200,MATCH($A235,'Account Map'!$A$6:$A$200,0))&amp;"",""))</f>
        <v/>
      </c>
    </row>
    <row r="236" customFormat="false" ht="15" hidden="false" customHeight="false" outlineLevel="0" collapsed="false">
      <c r="D236" s="92"/>
      <c r="E236" s="92"/>
      <c r="F236" s="91" t="str">
        <f aca="false">IF($A236="","",N(D236)-N(E236))</f>
        <v/>
      </c>
      <c r="G236" s="8" t="str">
        <f aca="false">IF($A236="","",IFERROR(INDEX('Account Map'!$D$6:$D$200,MATCH($A236,'Account Map'!$A$6:$A$200,0)),"UNMAPPED"))</f>
        <v/>
      </c>
      <c r="H236" s="8" t="str">
        <f aca="false">IF($A236="","",IFERROR(INDEX('Account Map'!$C$6:$C$200,MATCH($A236,'Account Map'!$A$6:$A$200,0)),"UNMAPPED"))</f>
        <v/>
      </c>
      <c r="I236" s="8" t="str">
        <f aca="false">IF($A236="","",IFERROR(INDEX('Account Map'!$E$6:$E$200,MATCH($A236,'Account Map'!$A$6:$A$200,0))&amp;"",""))</f>
        <v/>
      </c>
    </row>
    <row r="237" customFormat="false" ht="15" hidden="false" customHeight="false" outlineLevel="0" collapsed="false">
      <c r="D237" s="92"/>
      <c r="E237" s="92"/>
      <c r="F237" s="91" t="str">
        <f aca="false">IF($A237="","",N(D237)-N(E237))</f>
        <v/>
      </c>
      <c r="G237" s="8" t="str">
        <f aca="false">IF($A237="","",IFERROR(INDEX('Account Map'!$D$6:$D$200,MATCH($A237,'Account Map'!$A$6:$A$200,0)),"UNMAPPED"))</f>
        <v/>
      </c>
      <c r="H237" s="8" t="str">
        <f aca="false">IF($A237="","",IFERROR(INDEX('Account Map'!$C$6:$C$200,MATCH($A237,'Account Map'!$A$6:$A$200,0)),"UNMAPPED"))</f>
        <v/>
      </c>
      <c r="I237" s="8" t="str">
        <f aca="false">IF($A237="","",IFERROR(INDEX('Account Map'!$E$6:$E$200,MATCH($A237,'Account Map'!$A$6:$A$200,0))&amp;"",""))</f>
        <v/>
      </c>
    </row>
    <row r="238" customFormat="false" ht="15" hidden="false" customHeight="false" outlineLevel="0" collapsed="false">
      <c r="D238" s="92"/>
      <c r="E238" s="92"/>
      <c r="F238" s="91" t="str">
        <f aca="false">IF($A238="","",N(D238)-N(E238))</f>
        <v/>
      </c>
      <c r="G238" s="8" t="str">
        <f aca="false">IF($A238="","",IFERROR(INDEX('Account Map'!$D$6:$D$200,MATCH($A238,'Account Map'!$A$6:$A$200,0)),"UNMAPPED"))</f>
        <v/>
      </c>
      <c r="H238" s="8" t="str">
        <f aca="false">IF($A238="","",IFERROR(INDEX('Account Map'!$C$6:$C$200,MATCH($A238,'Account Map'!$A$6:$A$200,0)),"UNMAPPED"))</f>
        <v/>
      </c>
      <c r="I238" s="8" t="str">
        <f aca="false">IF($A238="","",IFERROR(INDEX('Account Map'!$E$6:$E$200,MATCH($A238,'Account Map'!$A$6:$A$200,0))&amp;"",""))</f>
        <v/>
      </c>
    </row>
    <row r="239" customFormat="false" ht="15" hidden="false" customHeight="false" outlineLevel="0" collapsed="false">
      <c r="D239" s="92"/>
      <c r="E239" s="92"/>
      <c r="F239" s="91" t="str">
        <f aca="false">IF($A239="","",N(D239)-N(E239))</f>
        <v/>
      </c>
      <c r="G239" s="8" t="str">
        <f aca="false">IF($A239="","",IFERROR(INDEX('Account Map'!$D$6:$D$200,MATCH($A239,'Account Map'!$A$6:$A$200,0)),"UNMAPPED"))</f>
        <v/>
      </c>
      <c r="H239" s="8" t="str">
        <f aca="false">IF($A239="","",IFERROR(INDEX('Account Map'!$C$6:$C$200,MATCH($A239,'Account Map'!$A$6:$A$200,0)),"UNMAPPED"))</f>
        <v/>
      </c>
      <c r="I239" s="8" t="str">
        <f aca="false">IF($A239="","",IFERROR(INDEX('Account Map'!$E$6:$E$200,MATCH($A239,'Account Map'!$A$6:$A$200,0))&amp;"",""))</f>
        <v/>
      </c>
    </row>
    <row r="240" customFormat="false" ht="15" hidden="false" customHeight="false" outlineLevel="0" collapsed="false">
      <c r="D240" s="92"/>
      <c r="E240" s="92"/>
      <c r="F240" s="91" t="str">
        <f aca="false">IF($A240="","",N(D240)-N(E240))</f>
        <v/>
      </c>
      <c r="G240" s="8" t="str">
        <f aca="false">IF($A240="","",IFERROR(INDEX('Account Map'!$D$6:$D$200,MATCH($A240,'Account Map'!$A$6:$A$200,0)),"UNMAPPED"))</f>
        <v/>
      </c>
      <c r="H240" s="8" t="str">
        <f aca="false">IF($A240="","",IFERROR(INDEX('Account Map'!$C$6:$C$200,MATCH($A240,'Account Map'!$A$6:$A$200,0)),"UNMAPPED"))</f>
        <v/>
      </c>
      <c r="I240" s="8" t="str">
        <f aca="false">IF($A240="","",IFERROR(INDEX('Account Map'!$E$6:$E$200,MATCH($A240,'Account Map'!$A$6:$A$200,0))&amp;"",""))</f>
        <v/>
      </c>
    </row>
    <row r="241" customFormat="false" ht="15" hidden="false" customHeight="false" outlineLevel="0" collapsed="false">
      <c r="D241" s="92"/>
      <c r="E241" s="92"/>
      <c r="F241" s="91" t="str">
        <f aca="false">IF($A241="","",N(D241)-N(E241))</f>
        <v/>
      </c>
      <c r="G241" s="8" t="str">
        <f aca="false">IF($A241="","",IFERROR(INDEX('Account Map'!$D$6:$D$200,MATCH($A241,'Account Map'!$A$6:$A$200,0)),"UNMAPPED"))</f>
        <v/>
      </c>
      <c r="H241" s="8" t="str">
        <f aca="false">IF($A241="","",IFERROR(INDEX('Account Map'!$C$6:$C$200,MATCH($A241,'Account Map'!$A$6:$A$200,0)),"UNMAPPED"))</f>
        <v/>
      </c>
      <c r="I241" s="8" t="str">
        <f aca="false">IF($A241="","",IFERROR(INDEX('Account Map'!$E$6:$E$200,MATCH($A241,'Account Map'!$A$6:$A$200,0))&amp;"",""))</f>
        <v/>
      </c>
    </row>
    <row r="242" customFormat="false" ht="15" hidden="false" customHeight="false" outlineLevel="0" collapsed="false">
      <c r="D242" s="92"/>
      <c r="E242" s="92"/>
      <c r="F242" s="91" t="str">
        <f aca="false">IF($A242="","",N(D242)-N(E242))</f>
        <v/>
      </c>
      <c r="G242" s="8" t="str">
        <f aca="false">IF($A242="","",IFERROR(INDEX('Account Map'!$D$6:$D$200,MATCH($A242,'Account Map'!$A$6:$A$200,0)),"UNMAPPED"))</f>
        <v/>
      </c>
      <c r="H242" s="8" t="str">
        <f aca="false">IF($A242="","",IFERROR(INDEX('Account Map'!$C$6:$C$200,MATCH($A242,'Account Map'!$A$6:$A$200,0)),"UNMAPPED"))</f>
        <v/>
      </c>
      <c r="I242" s="8" t="str">
        <f aca="false">IF($A242="","",IFERROR(INDEX('Account Map'!$E$6:$E$200,MATCH($A242,'Account Map'!$A$6:$A$200,0))&amp;"",""))</f>
        <v/>
      </c>
    </row>
    <row r="243" customFormat="false" ht="15" hidden="false" customHeight="false" outlineLevel="0" collapsed="false">
      <c r="D243" s="92"/>
      <c r="E243" s="92"/>
      <c r="F243" s="91" t="str">
        <f aca="false">IF($A243="","",N(D243)-N(E243))</f>
        <v/>
      </c>
      <c r="G243" s="8" t="str">
        <f aca="false">IF($A243="","",IFERROR(INDEX('Account Map'!$D$6:$D$200,MATCH($A243,'Account Map'!$A$6:$A$200,0)),"UNMAPPED"))</f>
        <v/>
      </c>
      <c r="H243" s="8" t="str">
        <f aca="false">IF($A243="","",IFERROR(INDEX('Account Map'!$C$6:$C$200,MATCH($A243,'Account Map'!$A$6:$A$200,0)),"UNMAPPED"))</f>
        <v/>
      </c>
      <c r="I243" s="8" t="str">
        <f aca="false">IF($A243="","",IFERROR(INDEX('Account Map'!$E$6:$E$200,MATCH($A243,'Account Map'!$A$6:$A$200,0))&amp;"",""))</f>
        <v/>
      </c>
    </row>
    <row r="244" customFormat="false" ht="15" hidden="false" customHeight="false" outlineLevel="0" collapsed="false">
      <c r="D244" s="92"/>
      <c r="E244" s="92"/>
      <c r="F244" s="91" t="str">
        <f aca="false">IF($A244="","",N(D244)-N(E244))</f>
        <v/>
      </c>
      <c r="G244" s="8" t="str">
        <f aca="false">IF($A244="","",IFERROR(INDEX('Account Map'!$D$6:$D$200,MATCH($A244,'Account Map'!$A$6:$A$200,0)),"UNMAPPED"))</f>
        <v/>
      </c>
      <c r="H244" s="8" t="str">
        <f aca="false">IF($A244="","",IFERROR(INDEX('Account Map'!$C$6:$C$200,MATCH($A244,'Account Map'!$A$6:$A$200,0)),"UNMAPPED"))</f>
        <v/>
      </c>
      <c r="I244" s="8" t="str">
        <f aca="false">IF($A244="","",IFERROR(INDEX('Account Map'!$E$6:$E$200,MATCH($A244,'Account Map'!$A$6:$A$200,0))&amp;"",""))</f>
        <v/>
      </c>
    </row>
    <row r="245" customFormat="false" ht="15" hidden="false" customHeight="false" outlineLevel="0" collapsed="false">
      <c r="D245" s="92"/>
      <c r="E245" s="92"/>
      <c r="F245" s="91" t="str">
        <f aca="false">IF($A245="","",N(D245)-N(E245))</f>
        <v/>
      </c>
      <c r="G245" s="8" t="str">
        <f aca="false">IF($A245="","",IFERROR(INDEX('Account Map'!$D$6:$D$200,MATCH($A245,'Account Map'!$A$6:$A$200,0)),"UNMAPPED"))</f>
        <v/>
      </c>
      <c r="H245" s="8" t="str">
        <f aca="false">IF($A245="","",IFERROR(INDEX('Account Map'!$C$6:$C$200,MATCH($A245,'Account Map'!$A$6:$A$200,0)),"UNMAPPED"))</f>
        <v/>
      </c>
      <c r="I245" s="8" t="str">
        <f aca="false">IF($A245="","",IFERROR(INDEX('Account Map'!$E$6:$E$200,MATCH($A245,'Account Map'!$A$6:$A$200,0))&amp;"",""))</f>
        <v/>
      </c>
    </row>
    <row r="246" customFormat="false" ht="15" hidden="false" customHeight="false" outlineLevel="0" collapsed="false">
      <c r="D246" s="92"/>
      <c r="E246" s="92"/>
      <c r="F246" s="91" t="str">
        <f aca="false">IF($A246="","",N(D246)-N(E246))</f>
        <v/>
      </c>
      <c r="G246" s="8" t="str">
        <f aca="false">IF($A246="","",IFERROR(INDEX('Account Map'!$D$6:$D$200,MATCH($A246,'Account Map'!$A$6:$A$200,0)),"UNMAPPED"))</f>
        <v/>
      </c>
      <c r="H246" s="8" t="str">
        <f aca="false">IF($A246="","",IFERROR(INDEX('Account Map'!$C$6:$C$200,MATCH($A246,'Account Map'!$A$6:$A$200,0)),"UNMAPPED"))</f>
        <v/>
      </c>
      <c r="I246" s="8" t="str">
        <f aca="false">IF($A246="","",IFERROR(INDEX('Account Map'!$E$6:$E$200,MATCH($A246,'Account Map'!$A$6:$A$200,0))&amp;"",""))</f>
        <v/>
      </c>
    </row>
    <row r="247" customFormat="false" ht="15" hidden="false" customHeight="false" outlineLevel="0" collapsed="false">
      <c r="D247" s="92"/>
      <c r="E247" s="92"/>
      <c r="F247" s="91" t="str">
        <f aca="false">IF($A247="","",N(D247)-N(E247))</f>
        <v/>
      </c>
      <c r="G247" s="8" t="str">
        <f aca="false">IF($A247="","",IFERROR(INDEX('Account Map'!$D$6:$D$200,MATCH($A247,'Account Map'!$A$6:$A$200,0)),"UNMAPPED"))</f>
        <v/>
      </c>
      <c r="H247" s="8" t="str">
        <f aca="false">IF($A247="","",IFERROR(INDEX('Account Map'!$C$6:$C$200,MATCH($A247,'Account Map'!$A$6:$A$200,0)),"UNMAPPED"))</f>
        <v/>
      </c>
      <c r="I247" s="8" t="str">
        <f aca="false">IF($A247="","",IFERROR(INDEX('Account Map'!$E$6:$E$200,MATCH($A247,'Account Map'!$A$6:$A$200,0))&amp;"",""))</f>
        <v/>
      </c>
    </row>
    <row r="248" customFormat="false" ht="15" hidden="false" customHeight="false" outlineLevel="0" collapsed="false">
      <c r="D248" s="92"/>
      <c r="E248" s="92"/>
      <c r="F248" s="91" t="str">
        <f aca="false">IF($A248="","",N(D248)-N(E248))</f>
        <v/>
      </c>
      <c r="G248" s="8" t="str">
        <f aca="false">IF($A248="","",IFERROR(INDEX('Account Map'!$D$6:$D$200,MATCH($A248,'Account Map'!$A$6:$A$200,0)),"UNMAPPED"))</f>
        <v/>
      </c>
      <c r="H248" s="8" t="str">
        <f aca="false">IF($A248="","",IFERROR(INDEX('Account Map'!$C$6:$C$200,MATCH($A248,'Account Map'!$A$6:$A$200,0)),"UNMAPPED"))</f>
        <v/>
      </c>
      <c r="I248" s="8" t="str">
        <f aca="false">IF($A248="","",IFERROR(INDEX('Account Map'!$E$6:$E$200,MATCH($A248,'Account Map'!$A$6:$A$200,0))&amp;"",""))</f>
        <v/>
      </c>
    </row>
    <row r="249" customFormat="false" ht="15" hidden="false" customHeight="false" outlineLevel="0" collapsed="false">
      <c r="D249" s="92"/>
      <c r="E249" s="92"/>
      <c r="F249" s="91" t="str">
        <f aca="false">IF($A249="","",N(D249)-N(E249))</f>
        <v/>
      </c>
      <c r="G249" s="8" t="str">
        <f aca="false">IF($A249="","",IFERROR(INDEX('Account Map'!$D$6:$D$200,MATCH($A249,'Account Map'!$A$6:$A$200,0)),"UNMAPPED"))</f>
        <v/>
      </c>
      <c r="H249" s="8" t="str">
        <f aca="false">IF($A249="","",IFERROR(INDEX('Account Map'!$C$6:$C$200,MATCH($A249,'Account Map'!$A$6:$A$200,0)),"UNMAPPED"))</f>
        <v/>
      </c>
      <c r="I249" s="8" t="str">
        <f aca="false">IF($A249="","",IFERROR(INDEX('Account Map'!$E$6:$E$200,MATCH($A249,'Account Map'!$A$6:$A$200,0))&amp;"",""))</f>
        <v/>
      </c>
    </row>
    <row r="250" customFormat="false" ht="15" hidden="false" customHeight="false" outlineLevel="0" collapsed="false">
      <c r="D250" s="92"/>
      <c r="E250" s="92"/>
      <c r="F250" s="91" t="str">
        <f aca="false">IF($A250="","",N(D250)-N(E250))</f>
        <v/>
      </c>
      <c r="G250" s="8" t="str">
        <f aca="false">IF($A250="","",IFERROR(INDEX('Account Map'!$D$6:$D$200,MATCH($A250,'Account Map'!$A$6:$A$200,0)),"UNMAPPED"))</f>
        <v/>
      </c>
      <c r="H250" s="8" t="str">
        <f aca="false">IF($A250="","",IFERROR(INDEX('Account Map'!$C$6:$C$200,MATCH($A250,'Account Map'!$A$6:$A$200,0)),"UNMAPPED"))</f>
        <v/>
      </c>
      <c r="I250" s="8" t="str">
        <f aca="false">IF($A250="","",IFERROR(INDEX('Account Map'!$E$6:$E$200,MATCH($A250,'Account Map'!$A$6:$A$200,0))&amp;"",""))</f>
        <v/>
      </c>
    </row>
    <row r="251" customFormat="false" ht="15" hidden="false" customHeight="false" outlineLevel="0" collapsed="false">
      <c r="D251" s="92"/>
      <c r="E251" s="92"/>
      <c r="F251" s="91" t="str">
        <f aca="false">IF($A251="","",N(D251)-N(E251))</f>
        <v/>
      </c>
      <c r="G251" s="8" t="str">
        <f aca="false">IF($A251="","",IFERROR(INDEX('Account Map'!$D$6:$D$200,MATCH($A251,'Account Map'!$A$6:$A$200,0)),"UNMAPPED"))</f>
        <v/>
      </c>
      <c r="H251" s="8" t="str">
        <f aca="false">IF($A251="","",IFERROR(INDEX('Account Map'!$C$6:$C$200,MATCH($A251,'Account Map'!$A$6:$A$200,0)),"UNMAPPED"))</f>
        <v/>
      </c>
      <c r="I251" s="8" t="str">
        <f aca="false">IF($A251="","",IFERROR(INDEX('Account Map'!$E$6:$E$200,MATCH($A251,'Account Map'!$A$6:$A$200,0))&amp;"",""))</f>
        <v/>
      </c>
    </row>
    <row r="252" customFormat="false" ht="15" hidden="false" customHeight="false" outlineLevel="0" collapsed="false">
      <c r="D252" s="92"/>
      <c r="E252" s="92"/>
      <c r="F252" s="91" t="str">
        <f aca="false">IF($A252="","",N(D252)-N(E252))</f>
        <v/>
      </c>
      <c r="G252" s="8" t="str">
        <f aca="false">IF($A252="","",IFERROR(INDEX('Account Map'!$D$6:$D$200,MATCH($A252,'Account Map'!$A$6:$A$200,0)),"UNMAPPED"))</f>
        <v/>
      </c>
      <c r="H252" s="8" t="str">
        <f aca="false">IF($A252="","",IFERROR(INDEX('Account Map'!$C$6:$C$200,MATCH($A252,'Account Map'!$A$6:$A$200,0)),"UNMAPPED"))</f>
        <v/>
      </c>
      <c r="I252" s="8" t="str">
        <f aca="false">IF($A252="","",IFERROR(INDEX('Account Map'!$E$6:$E$200,MATCH($A252,'Account Map'!$A$6:$A$200,0))&amp;"",""))</f>
        <v/>
      </c>
    </row>
    <row r="253" customFormat="false" ht="15" hidden="false" customHeight="false" outlineLevel="0" collapsed="false">
      <c r="D253" s="92"/>
      <c r="E253" s="92"/>
      <c r="F253" s="91" t="str">
        <f aca="false">IF($A253="","",N(D253)-N(E253))</f>
        <v/>
      </c>
      <c r="G253" s="8" t="str">
        <f aca="false">IF($A253="","",IFERROR(INDEX('Account Map'!$D$6:$D$200,MATCH($A253,'Account Map'!$A$6:$A$200,0)),"UNMAPPED"))</f>
        <v/>
      </c>
      <c r="H253" s="8" t="str">
        <f aca="false">IF($A253="","",IFERROR(INDEX('Account Map'!$C$6:$C$200,MATCH($A253,'Account Map'!$A$6:$A$200,0)),"UNMAPPED"))</f>
        <v/>
      </c>
      <c r="I253" s="8" t="str">
        <f aca="false">IF($A253="","",IFERROR(INDEX('Account Map'!$E$6:$E$200,MATCH($A253,'Account Map'!$A$6:$A$200,0))&amp;"",""))</f>
        <v/>
      </c>
    </row>
    <row r="254" customFormat="false" ht="15" hidden="false" customHeight="false" outlineLevel="0" collapsed="false">
      <c r="D254" s="92"/>
      <c r="E254" s="92"/>
      <c r="F254" s="91" t="str">
        <f aca="false">IF($A254="","",N(D254)-N(E254))</f>
        <v/>
      </c>
      <c r="G254" s="8" t="str">
        <f aca="false">IF($A254="","",IFERROR(INDEX('Account Map'!$D$6:$D$200,MATCH($A254,'Account Map'!$A$6:$A$200,0)),"UNMAPPED"))</f>
        <v/>
      </c>
      <c r="H254" s="8" t="str">
        <f aca="false">IF($A254="","",IFERROR(INDEX('Account Map'!$C$6:$C$200,MATCH($A254,'Account Map'!$A$6:$A$200,0)),"UNMAPPED"))</f>
        <v/>
      </c>
      <c r="I254" s="8" t="str">
        <f aca="false">IF($A254="","",IFERROR(INDEX('Account Map'!$E$6:$E$200,MATCH($A254,'Account Map'!$A$6:$A$200,0))&amp;"",""))</f>
        <v/>
      </c>
    </row>
    <row r="255" customFormat="false" ht="15" hidden="false" customHeight="false" outlineLevel="0" collapsed="false">
      <c r="D255" s="92"/>
      <c r="E255" s="92"/>
      <c r="F255" s="91" t="str">
        <f aca="false">IF($A255="","",N(D255)-N(E255))</f>
        <v/>
      </c>
      <c r="G255" s="8" t="str">
        <f aca="false">IF($A255="","",IFERROR(INDEX('Account Map'!$D$6:$D$200,MATCH($A255,'Account Map'!$A$6:$A$200,0)),"UNMAPPED"))</f>
        <v/>
      </c>
      <c r="H255" s="8" t="str">
        <f aca="false">IF($A255="","",IFERROR(INDEX('Account Map'!$C$6:$C$200,MATCH($A255,'Account Map'!$A$6:$A$200,0)),"UNMAPPED"))</f>
        <v/>
      </c>
      <c r="I255" s="8" t="str">
        <f aca="false">IF($A255="","",IFERROR(INDEX('Account Map'!$E$6:$E$200,MATCH($A255,'Account Map'!$A$6:$A$200,0))&amp;"",""))</f>
        <v/>
      </c>
    </row>
    <row r="256" customFormat="false" ht="15" hidden="false" customHeight="false" outlineLevel="0" collapsed="false">
      <c r="D256" s="92"/>
      <c r="E256" s="92"/>
      <c r="F256" s="91" t="str">
        <f aca="false">IF($A256="","",N(D256)-N(E256))</f>
        <v/>
      </c>
      <c r="G256" s="8" t="str">
        <f aca="false">IF($A256="","",IFERROR(INDEX('Account Map'!$D$6:$D$200,MATCH($A256,'Account Map'!$A$6:$A$200,0)),"UNMAPPED"))</f>
        <v/>
      </c>
      <c r="H256" s="8" t="str">
        <f aca="false">IF($A256="","",IFERROR(INDEX('Account Map'!$C$6:$C$200,MATCH($A256,'Account Map'!$A$6:$A$200,0)),"UNMAPPED"))</f>
        <v/>
      </c>
      <c r="I256" s="8" t="str">
        <f aca="false">IF($A256="","",IFERROR(INDEX('Account Map'!$E$6:$E$200,MATCH($A256,'Account Map'!$A$6:$A$200,0))&amp;"",""))</f>
        <v/>
      </c>
    </row>
    <row r="257" customFormat="false" ht="15" hidden="false" customHeight="false" outlineLevel="0" collapsed="false">
      <c r="D257" s="92"/>
      <c r="E257" s="92"/>
      <c r="F257" s="91" t="str">
        <f aca="false">IF($A257="","",N(D257)-N(E257))</f>
        <v/>
      </c>
      <c r="G257" s="8" t="str">
        <f aca="false">IF($A257="","",IFERROR(INDEX('Account Map'!$D$6:$D$200,MATCH($A257,'Account Map'!$A$6:$A$200,0)),"UNMAPPED"))</f>
        <v/>
      </c>
      <c r="H257" s="8" t="str">
        <f aca="false">IF($A257="","",IFERROR(INDEX('Account Map'!$C$6:$C$200,MATCH($A257,'Account Map'!$A$6:$A$200,0)),"UNMAPPED"))</f>
        <v/>
      </c>
      <c r="I257" s="8" t="str">
        <f aca="false">IF($A257="","",IFERROR(INDEX('Account Map'!$E$6:$E$200,MATCH($A257,'Account Map'!$A$6:$A$200,0))&amp;"",""))</f>
        <v/>
      </c>
    </row>
    <row r="258" customFormat="false" ht="15" hidden="false" customHeight="false" outlineLevel="0" collapsed="false">
      <c r="D258" s="92"/>
      <c r="E258" s="92"/>
      <c r="F258" s="91" t="str">
        <f aca="false">IF($A258="","",N(D258)-N(E258))</f>
        <v/>
      </c>
      <c r="G258" s="8" t="str">
        <f aca="false">IF($A258="","",IFERROR(INDEX('Account Map'!$D$6:$D$200,MATCH($A258,'Account Map'!$A$6:$A$200,0)),"UNMAPPED"))</f>
        <v/>
      </c>
      <c r="H258" s="8" t="str">
        <f aca="false">IF($A258="","",IFERROR(INDEX('Account Map'!$C$6:$C$200,MATCH($A258,'Account Map'!$A$6:$A$200,0)),"UNMAPPED"))</f>
        <v/>
      </c>
      <c r="I258" s="8" t="str">
        <f aca="false">IF($A258="","",IFERROR(INDEX('Account Map'!$E$6:$E$200,MATCH($A258,'Account Map'!$A$6:$A$200,0))&amp;"",""))</f>
        <v/>
      </c>
    </row>
    <row r="259" customFormat="false" ht="15" hidden="false" customHeight="false" outlineLevel="0" collapsed="false">
      <c r="D259" s="92"/>
      <c r="E259" s="92"/>
      <c r="F259" s="91" t="str">
        <f aca="false">IF($A259="","",N(D259)-N(E259))</f>
        <v/>
      </c>
      <c r="G259" s="8" t="str">
        <f aca="false">IF($A259="","",IFERROR(INDEX('Account Map'!$D$6:$D$200,MATCH($A259,'Account Map'!$A$6:$A$200,0)),"UNMAPPED"))</f>
        <v/>
      </c>
      <c r="H259" s="8" t="str">
        <f aca="false">IF($A259="","",IFERROR(INDEX('Account Map'!$C$6:$C$200,MATCH($A259,'Account Map'!$A$6:$A$200,0)),"UNMAPPED"))</f>
        <v/>
      </c>
      <c r="I259" s="8" t="str">
        <f aca="false">IF($A259="","",IFERROR(INDEX('Account Map'!$E$6:$E$200,MATCH($A259,'Account Map'!$A$6:$A$200,0))&amp;"",""))</f>
        <v/>
      </c>
    </row>
    <row r="260" customFormat="false" ht="15" hidden="false" customHeight="false" outlineLevel="0" collapsed="false">
      <c r="D260" s="92"/>
      <c r="E260" s="92"/>
      <c r="F260" s="91" t="str">
        <f aca="false">IF($A260="","",N(D260)-N(E260))</f>
        <v/>
      </c>
      <c r="G260" s="8" t="str">
        <f aca="false">IF($A260="","",IFERROR(INDEX('Account Map'!$D$6:$D$200,MATCH($A260,'Account Map'!$A$6:$A$200,0)),"UNMAPPED"))</f>
        <v/>
      </c>
      <c r="H260" s="8" t="str">
        <f aca="false">IF($A260="","",IFERROR(INDEX('Account Map'!$C$6:$C$200,MATCH($A260,'Account Map'!$A$6:$A$200,0)),"UNMAPPED"))</f>
        <v/>
      </c>
      <c r="I260" s="8" t="str">
        <f aca="false">IF($A260="","",IFERROR(INDEX('Account Map'!$E$6:$E$200,MATCH($A260,'Account Map'!$A$6:$A$200,0))&amp;"",""))</f>
        <v/>
      </c>
    </row>
    <row r="261" customFormat="false" ht="15" hidden="false" customHeight="false" outlineLevel="0" collapsed="false">
      <c r="D261" s="92"/>
      <c r="E261" s="92"/>
      <c r="F261" s="91" t="str">
        <f aca="false">IF($A261="","",N(D261)-N(E261))</f>
        <v/>
      </c>
      <c r="G261" s="8" t="str">
        <f aca="false">IF($A261="","",IFERROR(INDEX('Account Map'!$D$6:$D$200,MATCH($A261,'Account Map'!$A$6:$A$200,0)),"UNMAPPED"))</f>
        <v/>
      </c>
      <c r="H261" s="8" t="str">
        <f aca="false">IF($A261="","",IFERROR(INDEX('Account Map'!$C$6:$C$200,MATCH($A261,'Account Map'!$A$6:$A$200,0)),"UNMAPPED"))</f>
        <v/>
      </c>
      <c r="I261" s="8" t="str">
        <f aca="false">IF($A261="","",IFERROR(INDEX('Account Map'!$E$6:$E$200,MATCH($A261,'Account Map'!$A$6:$A$200,0))&amp;"",""))</f>
        <v/>
      </c>
    </row>
    <row r="262" customFormat="false" ht="15" hidden="false" customHeight="false" outlineLevel="0" collapsed="false">
      <c r="D262" s="92"/>
      <c r="E262" s="92"/>
      <c r="F262" s="91" t="str">
        <f aca="false">IF($A262="","",N(D262)-N(E262))</f>
        <v/>
      </c>
      <c r="G262" s="8" t="str">
        <f aca="false">IF($A262="","",IFERROR(INDEX('Account Map'!$D$6:$D$200,MATCH($A262,'Account Map'!$A$6:$A$200,0)),"UNMAPPED"))</f>
        <v/>
      </c>
      <c r="H262" s="8" t="str">
        <f aca="false">IF($A262="","",IFERROR(INDEX('Account Map'!$C$6:$C$200,MATCH($A262,'Account Map'!$A$6:$A$200,0)),"UNMAPPED"))</f>
        <v/>
      </c>
      <c r="I262" s="8" t="str">
        <f aca="false">IF($A262="","",IFERROR(INDEX('Account Map'!$E$6:$E$200,MATCH($A262,'Account Map'!$A$6:$A$200,0))&amp;"",""))</f>
        <v/>
      </c>
    </row>
    <row r="263" customFormat="false" ht="15" hidden="false" customHeight="false" outlineLevel="0" collapsed="false">
      <c r="D263" s="92"/>
      <c r="E263" s="92"/>
      <c r="F263" s="91" t="str">
        <f aca="false">IF($A263="","",N(D263)-N(E263))</f>
        <v/>
      </c>
      <c r="G263" s="8" t="str">
        <f aca="false">IF($A263="","",IFERROR(INDEX('Account Map'!$D$6:$D$200,MATCH($A263,'Account Map'!$A$6:$A$200,0)),"UNMAPPED"))</f>
        <v/>
      </c>
      <c r="H263" s="8" t="str">
        <f aca="false">IF($A263="","",IFERROR(INDEX('Account Map'!$C$6:$C$200,MATCH($A263,'Account Map'!$A$6:$A$200,0)),"UNMAPPED"))</f>
        <v/>
      </c>
      <c r="I263" s="8" t="str">
        <f aca="false">IF($A263="","",IFERROR(INDEX('Account Map'!$E$6:$E$200,MATCH($A263,'Account Map'!$A$6:$A$200,0))&amp;"",""))</f>
        <v/>
      </c>
    </row>
    <row r="264" customFormat="false" ht="15" hidden="false" customHeight="false" outlineLevel="0" collapsed="false">
      <c r="D264" s="92"/>
      <c r="E264" s="92"/>
      <c r="F264" s="91" t="str">
        <f aca="false">IF($A264="","",N(D264)-N(E264))</f>
        <v/>
      </c>
      <c r="G264" s="8" t="str">
        <f aca="false">IF($A264="","",IFERROR(INDEX('Account Map'!$D$6:$D$200,MATCH($A264,'Account Map'!$A$6:$A$200,0)),"UNMAPPED"))</f>
        <v/>
      </c>
      <c r="H264" s="8" t="str">
        <f aca="false">IF($A264="","",IFERROR(INDEX('Account Map'!$C$6:$C$200,MATCH($A264,'Account Map'!$A$6:$A$200,0)),"UNMAPPED"))</f>
        <v/>
      </c>
      <c r="I264" s="8" t="str">
        <f aca="false">IF($A264="","",IFERROR(INDEX('Account Map'!$E$6:$E$200,MATCH($A264,'Account Map'!$A$6:$A$200,0))&amp;"",""))</f>
        <v/>
      </c>
    </row>
    <row r="265" customFormat="false" ht="15" hidden="false" customHeight="false" outlineLevel="0" collapsed="false">
      <c r="D265" s="92"/>
      <c r="E265" s="92"/>
      <c r="F265" s="91" t="str">
        <f aca="false">IF($A265="","",N(D265)-N(E265))</f>
        <v/>
      </c>
      <c r="G265" s="8" t="str">
        <f aca="false">IF($A265="","",IFERROR(INDEX('Account Map'!$D$6:$D$200,MATCH($A265,'Account Map'!$A$6:$A$200,0)),"UNMAPPED"))</f>
        <v/>
      </c>
      <c r="H265" s="8" t="str">
        <f aca="false">IF($A265="","",IFERROR(INDEX('Account Map'!$C$6:$C$200,MATCH($A265,'Account Map'!$A$6:$A$200,0)),"UNMAPPED"))</f>
        <v/>
      </c>
      <c r="I265" s="8" t="str">
        <f aca="false">IF($A265="","",IFERROR(INDEX('Account Map'!$E$6:$E$200,MATCH($A265,'Account Map'!$A$6:$A$200,0))&amp;"",""))</f>
        <v/>
      </c>
    </row>
    <row r="266" customFormat="false" ht="15" hidden="false" customHeight="false" outlineLevel="0" collapsed="false">
      <c r="D266" s="92"/>
      <c r="E266" s="92"/>
      <c r="F266" s="91" t="str">
        <f aca="false">IF($A266="","",N(D266)-N(E266))</f>
        <v/>
      </c>
      <c r="G266" s="8" t="str">
        <f aca="false">IF($A266="","",IFERROR(INDEX('Account Map'!$D$6:$D$200,MATCH($A266,'Account Map'!$A$6:$A$200,0)),"UNMAPPED"))</f>
        <v/>
      </c>
      <c r="H266" s="8" t="str">
        <f aca="false">IF($A266="","",IFERROR(INDEX('Account Map'!$C$6:$C$200,MATCH($A266,'Account Map'!$A$6:$A$200,0)),"UNMAPPED"))</f>
        <v/>
      </c>
      <c r="I266" s="8" t="str">
        <f aca="false">IF($A266="","",IFERROR(INDEX('Account Map'!$E$6:$E$200,MATCH($A266,'Account Map'!$A$6:$A$200,0))&amp;"",""))</f>
        <v/>
      </c>
    </row>
    <row r="267" customFormat="false" ht="15" hidden="false" customHeight="false" outlineLevel="0" collapsed="false">
      <c r="D267" s="92"/>
      <c r="E267" s="92"/>
      <c r="F267" s="91" t="str">
        <f aca="false">IF($A267="","",N(D267)-N(E267))</f>
        <v/>
      </c>
      <c r="G267" s="8" t="str">
        <f aca="false">IF($A267="","",IFERROR(INDEX('Account Map'!$D$6:$D$200,MATCH($A267,'Account Map'!$A$6:$A$200,0)),"UNMAPPED"))</f>
        <v/>
      </c>
      <c r="H267" s="8" t="str">
        <f aca="false">IF($A267="","",IFERROR(INDEX('Account Map'!$C$6:$C$200,MATCH($A267,'Account Map'!$A$6:$A$200,0)),"UNMAPPED"))</f>
        <v/>
      </c>
      <c r="I267" s="8" t="str">
        <f aca="false">IF($A267="","",IFERROR(INDEX('Account Map'!$E$6:$E$200,MATCH($A267,'Account Map'!$A$6:$A$200,0))&amp;"",""))</f>
        <v/>
      </c>
    </row>
    <row r="268" customFormat="false" ht="15" hidden="false" customHeight="false" outlineLevel="0" collapsed="false">
      <c r="D268" s="92"/>
      <c r="E268" s="92"/>
      <c r="F268" s="91" t="str">
        <f aca="false">IF($A268="","",N(D268)-N(E268))</f>
        <v/>
      </c>
      <c r="G268" s="8" t="str">
        <f aca="false">IF($A268="","",IFERROR(INDEX('Account Map'!$D$6:$D$200,MATCH($A268,'Account Map'!$A$6:$A$200,0)),"UNMAPPED"))</f>
        <v/>
      </c>
      <c r="H268" s="8" t="str">
        <f aca="false">IF($A268="","",IFERROR(INDEX('Account Map'!$C$6:$C$200,MATCH($A268,'Account Map'!$A$6:$A$200,0)),"UNMAPPED"))</f>
        <v/>
      </c>
      <c r="I268" s="8" t="str">
        <f aca="false">IF($A268="","",IFERROR(INDEX('Account Map'!$E$6:$E$200,MATCH($A268,'Account Map'!$A$6:$A$200,0))&amp;"",""))</f>
        <v/>
      </c>
    </row>
    <row r="269" customFormat="false" ht="15" hidden="false" customHeight="false" outlineLevel="0" collapsed="false">
      <c r="D269" s="92"/>
      <c r="E269" s="92"/>
      <c r="F269" s="91" t="str">
        <f aca="false">IF($A269="","",N(D269)-N(E269))</f>
        <v/>
      </c>
      <c r="G269" s="8" t="str">
        <f aca="false">IF($A269="","",IFERROR(INDEX('Account Map'!$D$6:$D$200,MATCH($A269,'Account Map'!$A$6:$A$200,0)),"UNMAPPED"))</f>
        <v/>
      </c>
      <c r="H269" s="8" t="str">
        <f aca="false">IF($A269="","",IFERROR(INDEX('Account Map'!$C$6:$C$200,MATCH($A269,'Account Map'!$A$6:$A$200,0)),"UNMAPPED"))</f>
        <v/>
      </c>
      <c r="I269" s="8" t="str">
        <f aca="false">IF($A269="","",IFERROR(INDEX('Account Map'!$E$6:$E$200,MATCH($A269,'Account Map'!$A$6:$A$200,0))&amp;"",""))</f>
        <v/>
      </c>
    </row>
    <row r="270" customFormat="false" ht="15" hidden="false" customHeight="false" outlineLevel="0" collapsed="false">
      <c r="D270" s="92"/>
      <c r="E270" s="92"/>
      <c r="F270" s="91" t="str">
        <f aca="false">IF($A270="","",N(D270)-N(E270))</f>
        <v/>
      </c>
      <c r="G270" s="8" t="str">
        <f aca="false">IF($A270="","",IFERROR(INDEX('Account Map'!$D$6:$D$200,MATCH($A270,'Account Map'!$A$6:$A$200,0)),"UNMAPPED"))</f>
        <v/>
      </c>
      <c r="H270" s="8" t="str">
        <f aca="false">IF($A270="","",IFERROR(INDEX('Account Map'!$C$6:$C$200,MATCH($A270,'Account Map'!$A$6:$A$200,0)),"UNMAPPED"))</f>
        <v/>
      </c>
      <c r="I270" s="8" t="str">
        <f aca="false">IF($A270="","",IFERROR(INDEX('Account Map'!$E$6:$E$200,MATCH($A270,'Account Map'!$A$6:$A$200,0))&amp;"",""))</f>
        <v/>
      </c>
    </row>
    <row r="271" customFormat="false" ht="15" hidden="false" customHeight="false" outlineLevel="0" collapsed="false">
      <c r="D271" s="92"/>
      <c r="E271" s="92"/>
      <c r="F271" s="91" t="str">
        <f aca="false">IF($A271="","",N(D271)-N(E271))</f>
        <v/>
      </c>
      <c r="G271" s="8" t="str">
        <f aca="false">IF($A271="","",IFERROR(INDEX('Account Map'!$D$6:$D$200,MATCH($A271,'Account Map'!$A$6:$A$200,0)),"UNMAPPED"))</f>
        <v/>
      </c>
      <c r="H271" s="8" t="str">
        <f aca="false">IF($A271="","",IFERROR(INDEX('Account Map'!$C$6:$C$200,MATCH($A271,'Account Map'!$A$6:$A$200,0)),"UNMAPPED"))</f>
        <v/>
      </c>
      <c r="I271" s="8" t="str">
        <f aca="false">IF($A271="","",IFERROR(INDEX('Account Map'!$E$6:$E$200,MATCH($A271,'Account Map'!$A$6:$A$200,0))&amp;"",""))</f>
        <v/>
      </c>
    </row>
    <row r="272" customFormat="false" ht="15" hidden="false" customHeight="false" outlineLevel="0" collapsed="false">
      <c r="D272" s="92"/>
      <c r="E272" s="92"/>
      <c r="F272" s="91" t="str">
        <f aca="false">IF($A272="","",N(D272)-N(E272))</f>
        <v/>
      </c>
      <c r="G272" s="8" t="str">
        <f aca="false">IF($A272="","",IFERROR(INDEX('Account Map'!$D$6:$D$200,MATCH($A272,'Account Map'!$A$6:$A$200,0)),"UNMAPPED"))</f>
        <v/>
      </c>
      <c r="H272" s="8" t="str">
        <f aca="false">IF($A272="","",IFERROR(INDEX('Account Map'!$C$6:$C$200,MATCH($A272,'Account Map'!$A$6:$A$200,0)),"UNMAPPED"))</f>
        <v/>
      </c>
      <c r="I272" s="8" t="str">
        <f aca="false">IF($A272="","",IFERROR(INDEX('Account Map'!$E$6:$E$200,MATCH($A272,'Account Map'!$A$6:$A$200,0))&amp;"",""))</f>
        <v/>
      </c>
    </row>
    <row r="273" customFormat="false" ht="15" hidden="false" customHeight="false" outlineLevel="0" collapsed="false">
      <c r="D273" s="92"/>
      <c r="E273" s="92"/>
      <c r="F273" s="91" t="str">
        <f aca="false">IF($A273="","",N(D273)-N(E273))</f>
        <v/>
      </c>
      <c r="G273" s="8" t="str">
        <f aca="false">IF($A273="","",IFERROR(INDEX('Account Map'!$D$6:$D$200,MATCH($A273,'Account Map'!$A$6:$A$200,0)),"UNMAPPED"))</f>
        <v/>
      </c>
      <c r="H273" s="8" t="str">
        <f aca="false">IF($A273="","",IFERROR(INDEX('Account Map'!$C$6:$C$200,MATCH($A273,'Account Map'!$A$6:$A$200,0)),"UNMAPPED"))</f>
        <v/>
      </c>
      <c r="I273" s="8" t="str">
        <f aca="false">IF($A273="","",IFERROR(INDEX('Account Map'!$E$6:$E$200,MATCH($A273,'Account Map'!$A$6:$A$200,0))&amp;"",""))</f>
        <v/>
      </c>
    </row>
    <row r="274" customFormat="false" ht="15" hidden="false" customHeight="false" outlineLevel="0" collapsed="false">
      <c r="D274" s="92"/>
      <c r="E274" s="92"/>
      <c r="F274" s="91" t="str">
        <f aca="false">IF($A274="","",N(D274)-N(E274))</f>
        <v/>
      </c>
      <c r="G274" s="8" t="str">
        <f aca="false">IF($A274="","",IFERROR(INDEX('Account Map'!$D$6:$D$200,MATCH($A274,'Account Map'!$A$6:$A$200,0)),"UNMAPPED"))</f>
        <v/>
      </c>
      <c r="H274" s="8" t="str">
        <f aca="false">IF($A274="","",IFERROR(INDEX('Account Map'!$C$6:$C$200,MATCH($A274,'Account Map'!$A$6:$A$200,0)),"UNMAPPED"))</f>
        <v/>
      </c>
      <c r="I274" s="8" t="str">
        <f aca="false">IF($A274="","",IFERROR(INDEX('Account Map'!$E$6:$E$200,MATCH($A274,'Account Map'!$A$6:$A$200,0))&amp;"",""))</f>
        <v/>
      </c>
    </row>
    <row r="275" customFormat="false" ht="15" hidden="false" customHeight="false" outlineLevel="0" collapsed="false">
      <c r="D275" s="92"/>
      <c r="E275" s="92"/>
      <c r="F275" s="91" t="str">
        <f aca="false">IF($A275="","",N(D275)-N(E275))</f>
        <v/>
      </c>
      <c r="G275" s="8" t="str">
        <f aca="false">IF($A275="","",IFERROR(INDEX('Account Map'!$D$6:$D$200,MATCH($A275,'Account Map'!$A$6:$A$200,0)),"UNMAPPED"))</f>
        <v/>
      </c>
      <c r="H275" s="8" t="str">
        <f aca="false">IF($A275="","",IFERROR(INDEX('Account Map'!$C$6:$C$200,MATCH($A275,'Account Map'!$A$6:$A$200,0)),"UNMAPPED"))</f>
        <v/>
      </c>
      <c r="I275" s="8" t="str">
        <f aca="false">IF($A275="","",IFERROR(INDEX('Account Map'!$E$6:$E$200,MATCH($A275,'Account Map'!$A$6:$A$200,0))&amp;"",""))</f>
        <v/>
      </c>
    </row>
    <row r="276" customFormat="false" ht="15" hidden="false" customHeight="false" outlineLevel="0" collapsed="false">
      <c r="D276" s="92"/>
      <c r="E276" s="92"/>
      <c r="F276" s="91" t="str">
        <f aca="false">IF($A276="","",N(D276)-N(E276))</f>
        <v/>
      </c>
      <c r="G276" s="8" t="str">
        <f aca="false">IF($A276="","",IFERROR(INDEX('Account Map'!$D$6:$D$200,MATCH($A276,'Account Map'!$A$6:$A$200,0)),"UNMAPPED"))</f>
        <v/>
      </c>
      <c r="H276" s="8" t="str">
        <f aca="false">IF($A276="","",IFERROR(INDEX('Account Map'!$C$6:$C$200,MATCH($A276,'Account Map'!$A$6:$A$200,0)),"UNMAPPED"))</f>
        <v/>
      </c>
      <c r="I276" s="8" t="str">
        <f aca="false">IF($A276="","",IFERROR(INDEX('Account Map'!$E$6:$E$200,MATCH($A276,'Account Map'!$A$6:$A$200,0))&amp;"",""))</f>
        <v/>
      </c>
    </row>
    <row r="277" customFormat="false" ht="15" hidden="false" customHeight="false" outlineLevel="0" collapsed="false">
      <c r="D277" s="92"/>
      <c r="E277" s="92"/>
      <c r="F277" s="91" t="str">
        <f aca="false">IF($A277="","",N(D277)-N(E277))</f>
        <v/>
      </c>
      <c r="G277" s="8" t="str">
        <f aca="false">IF($A277="","",IFERROR(INDEX('Account Map'!$D$6:$D$200,MATCH($A277,'Account Map'!$A$6:$A$200,0)),"UNMAPPED"))</f>
        <v/>
      </c>
      <c r="H277" s="8" t="str">
        <f aca="false">IF($A277="","",IFERROR(INDEX('Account Map'!$C$6:$C$200,MATCH($A277,'Account Map'!$A$6:$A$200,0)),"UNMAPPED"))</f>
        <v/>
      </c>
      <c r="I277" s="8" t="str">
        <f aca="false">IF($A277="","",IFERROR(INDEX('Account Map'!$E$6:$E$200,MATCH($A277,'Account Map'!$A$6:$A$200,0))&amp;"",""))</f>
        <v/>
      </c>
    </row>
    <row r="278" customFormat="false" ht="15" hidden="false" customHeight="false" outlineLevel="0" collapsed="false">
      <c r="D278" s="92"/>
      <c r="E278" s="92"/>
      <c r="F278" s="91" t="str">
        <f aca="false">IF($A278="","",N(D278)-N(E278))</f>
        <v/>
      </c>
      <c r="G278" s="8" t="str">
        <f aca="false">IF($A278="","",IFERROR(INDEX('Account Map'!$D$6:$D$200,MATCH($A278,'Account Map'!$A$6:$A$200,0)),"UNMAPPED"))</f>
        <v/>
      </c>
      <c r="H278" s="8" t="str">
        <f aca="false">IF($A278="","",IFERROR(INDEX('Account Map'!$C$6:$C$200,MATCH($A278,'Account Map'!$A$6:$A$200,0)),"UNMAPPED"))</f>
        <v/>
      </c>
      <c r="I278" s="8" t="str">
        <f aca="false">IF($A278="","",IFERROR(INDEX('Account Map'!$E$6:$E$200,MATCH($A278,'Account Map'!$A$6:$A$200,0))&amp;"",""))</f>
        <v/>
      </c>
    </row>
    <row r="279" customFormat="false" ht="15" hidden="false" customHeight="false" outlineLevel="0" collapsed="false">
      <c r="D279" s="92"/>
      <c r="E279" s="92"/>
      <c r="F279" s="91" t="str">
        <f aca="false">IF($A279="","",N(D279)-N(E279))</f>
        <v/>
      </c>
      <c r="G279" s="8" t="str">
        <f aca="false">IF($A279="","",IFERROR(INDEX('Account Map'!$D$6:$D$200,MATCH($A279,'Account Map'!$A$6:$A$200,0)),"UNMAPPED"))</f>
        <v/>
      </c>
      <c r="H279" s="8" t="str">
        <f aca="false">IF($A279="","",IFERROR(INDEX('Account Map'!$C$6:$C$200,MATCH($A279,'Account Map'!$A$6:$A$200,0)),"UNMAPPED"))</f>
        <v/>
      </c>
      <c r="I279" s="8" t="str">
        <f aca="false">IF($A279="","",IFERROR(INDEX('Account Map'!$E$6:$E$200,MATCH($A279,'Account Map'!$A$6:$A$200,0))&amp;"",""))</f>
        <v/>
      </c>
    </row>
    <row r="280" customFormat="false" ht="15" hidden="false" customHeight="false" outlineLevel="0" collapsed="false">
      <c r="D280" s="92"/>
      <c r="E280" s="92"/>
      <c r="F280" s="91" t="str">
        <f aca="false">IF($A280="","",N(D280)-N(E280))</f>
        <v/>
      </c>
      <c r="G280" s="8" t="str">
        <f aca="false">IF($A280="","",IFERROR(INDEX('Account Map'!$D$6:$D$200,MATCH($A280,'Account Map'!$A$6:$A$200,0)),"UNMAPPED"))</f>
        <v/>
      </c>
      <c r="H280" s="8" t="str">
        <f aca="false">IF($A280="","",IFERROR(INDEX('Account Map'!$C$6:$C$200,MATCH($A280,'Account Map'!$A$6:$A$200,0)),"UNMAPPED"))</f>
        <v/>
      </c>
      <c r="I280" s="8" t="str">
        <f aca="false">IF($A280="","",IFERROR(INDEX('Account Map'!$E$6:$E$200,MATCH($A280,'Account Map'!$A$6:$A$200,0))&amp;"",""))</f>
        <v/>
      </c>
    </row>
    <row r="281" customFormat="false" ht="15" hidden="false" customHeight="false" outlineLevel="0" collapsed="false">
      <c r="D281" s="92"/>
      <c r="E281" s="92"/>
      <c r="F281" s="91" t="str">
        <f aca="false">IF($A281="","",N(D281)-N(E281))</f>
        <v/>
      </c>
      <c r="G281" s="8" t="str">
        <f aca="false">IF($A281="","",IFERROR(INDEX('Account Map'!$D$6:$D$200,MATCH($A281,'Account Map'!$A$6:$A$200,0)),"UNMAPPED"))</f>
        <v/>
      </c>
      <c r="H281" s="8" t="str">
        <f aca="false">IF($A281="","",IFERROR(INDEX('Account Map'!$C$6:$C$200,MATCH($A281,'Account Map'!$A$6:$A$200,0)),"UNMAPPED"))</f>
        <v/>
      </c>
      <c r="I281" s="8" t="str">
        <f aca="false">IF($A281="","",IFERROR(INDEX('Account Map'!$E$6:$E$200,MATCH($A281,'Account Map'!$A$6:$A$200,0))&amp;"",""))</f>
        <v/>
      </c>
    </row>
    <row r="282" customFormat="false" ht="15" hidden="false" customHeight="false" outlineLevel="0" collapsed="false">
      <c r="D282" s="92"/>
      <c r="E282" s="92"/>
      <c r="F282" s="91" t="str">
        <f aca="false">IF($A282="","",N(D282)-N(E282))</f>
        <v/>
      </c>
      <c r="G282" s="8" t="str">
        <f aca="false">IF($A282="","",IFERROR(INDEX('Account Map'!$D$6:$D$200,MATCH($A282,'Account Map'!$A$6:$A$200,0)),"UNMAPPED"))</f>
        <v/>
      </c>
      <c r="H282" s="8" t="str">
        <f aca="false">IF($A282="","",IFERROR(INDEX('Account Map'!$C$6:$C$200,MATCH($A282,'Account Map'!$A$6:$A$200,0)),"UNMAPPED"))</f>
        <v/>
      </c>
      <c r="I282" s="8" t="str">
        <f aca="false">IF($A282="","",IFERROR(INDEX('Account Map'!$E$6:$E$200,MATCH($A282,'Account Map'!$A$6:$A$200,0))&amp;"",""))</f>
        <v/>
      </c>
    </row>
    <row r="283" customFormat="false" ht="15" hidden="false" customHeight="false" outlineLevel="0" collapsed="false">
      <c r="D283" s="92"/>
      <c r="E283" s="92"/>
      <c r="F283" s="91" t="str">
        <f aca="false">IF($A283="","",N(D283)-N(E283))</f>
        <v/>
      </c>
      <c r="G283" s="8" t="str">
        <f aca="false">IF($A283="","",IFERROR(INDEX('Account Map'!$D$6:$D$200,MATCH($A283,'Account Map'!$A$6:$A$200,0)),"UNMAPPED"))</f>
        <v/>
      </c>
      <c r="H283" s="8" t="str">
        <f aca="false">IF($A283="","",IFERROR(INDEX('Account Map'!$C$6:$C$200,MATCH($A283,'Account Map'!$A$6:$A$200,0)),"UNMAPPED"))</f>
        <v/>
      </c>
      <c r="I283" s="8" t="str">
        <f aca="false">IF($A283="","",IFERROR(INDEX('Account Map'!$E$6:$E$200,MATCH($A283,'Account Map'!$A$6:$A$200,0))&amp;"",""))</f>
        <v/>
      </c>
    </row>
    <row r="284" customFormat="false" ht="15" hidden="false" customHeight="false" outlineLevel="0" collapsed="false">
      <c r="D284" s="92"/>
      <c r="E284" s="92"/>
      <c r="F284" s="91" t="str">
        <f aca="false">IF($A284="","",N(D284)-N(E284))</f>
        <v/>
      </c>
      <c r="G284" s="8" t="str">
        <f aca="false">IF($A284="","",IFERROR(INDEX('Account Map'!$D$6:$D$200,MATCH($A284,'Account Map'!$A$6:$A$200,0)),"UNMAPPED"))</f>
        <v/>
      </c>
      <c r="H284" s="8" t="str">
        <f aca="false">IF($A284="","",IFERROR(INDEX('Account Map'!$C$6:$C$200,MATCH($A284,'Account Map'!$A$6:$A$200,0)),"UNMAPPED"))</f>
        <v/>
      </c>
      <c r="I284" s="8" t="str">
        <f aca="false">IF($A284="","",IFERROR(INDEX('Account Map'!$E$6:$E$200,MATCH($A284,'Account Map'!$A$6:$A$200,0))&amp;"",""))</f>
        <v/>
      </c>
    </row>
    <row r="285" customFormat="false" ht="15" hidden="false" customHeight="false" outlineLevel="0" collapsed="false">
      <c r="D285" s="92"/>
      <c r="E285" s="92"/>
      <c r="F285" s="91" t="str">
        <f aca="false">IF($A285="","",N(D285)-N(E285))</f>
        <v/>
      </c>
      <c r="G285" s="8" t="str">
        <f aca="false">IF($A285="","",IFERROR(INDEX('Account Map'!$D$6:$D$200,MATCH($A285,'Account Map'!$A$6:$A$200,0)),"UNMAPPED"))</f>
        <v/>
      </c>
      <c r="H285" s="8" t="str">
        <f aca="false">IF($A285="","",IFERROR(INDEX('Account Map'!$C$6:$C$200,MATCH($A285,'Account Map'!$A$6:$A$200,0)),"UNMAPPED"))</f>
        <v/>
      </c>
      <c r="I285" s="8" t="str">
        <f aca="false">IF($A285="","",IFERROR(INDEX('Account Map'!$E$6:$E$200,MATCH($A285,'Account Map'!$A$6:$A$200,0))&amp;"",""))</f>
        <v/>
      </c>
    </row>
    <row r="286" customFormat="false" ht="15" hidden="false" customHeight="false" outlineLevel="0" collapsed="false">
      <c r="D286" s="92"/>
      <c r="E286" s="92"/>
      <c r="F286" s="91" t="str">
        <f aca="false">IF($A286="","",N(D286)-N(E286))</f>
        <v/>
      </c>
      <c r="G286" s="8" t="str">
        <f aca="false">IF($A286="","",IFERROR(INDEX('Account Map'!$D$6:$D$200,MATCH($A286,'Account Map'!$A$6:$A$200,0)),"UNMAPPED"))</f>
        <v/>
      </c>
      <c r="H286" s="8" t="str">
        <f aca="false">IF($A286="","",IFERROR(INDEX('Account Map'!$C$6:$C$200,MATCH($A286,'Account Map'!$A$6:$A$200,0)),"UNMAPPED"))</f>
        <v/>
      </c>
      <c r="I286" s="8" t="str">
        <f aca="false">IF($A286="","",IFERROR(INDEX('Account Map'!$E$6:$E$200,MATCH($A286,'Account Map'!$A$6:$A$200,0))&amp;"",""))</f>
        <v/>
      </c>
    </row>
    <row r="287" customFormat="false" ht="15" hidden="false" customHeight="false" outlineLevel="0" collapsed="false">
      <c r="D287" s="92"/>
      <c r="E287" s="92"/>
      <c r="F287" s="91" t="str">
        <f aca="false">IF($A287="","",N(D287)-N(E287))</f>
        <v/>
      </c>
      <c r="G287" s="8" t="str">
        <f aca="false">IF($A287="","",IFERROR(INDEX('Account Map'!$D$6:$D$200,MATCH($A287,'Account Map'!$A$6:$A$200,0)),"UNMAPPED"))</f>
        <v/>
      </c>
      <c r="H287" s="8" t="str">
        <f aca="false">IF($A287="","",IFERROR(INDEX('Account Map'!$C$6:$C$200,MATCH($A287,'Account Map'!$A$6:$A$200,0)),"UNMAPPED"))</f>
        <v/>
      </c>
      <c r="I287" s="8" t="str">
        <f aca="false">IF($A287="","",IFERROR(INDEX('Account Map'!$E$6:$E$200,MATCH($A287,'Account Map'!$A$6:$A$200,0))&amp;"",""))</f>
        <v/>
      </c>
    </row>
    <row r="288" customFormat="false" ht="15" hidden="false" customHeight="false" outlineLevel="0" collapsed="false">
      <c r="D288" s="92"/>
      <c r="E288" s="92"/>
      <c r="F288" s="91" t="str">
        <f aca="false">IF($A288="","",N(D288)-N(E288))</f>
        <v/>
      </c>
      <c r="G288" s="8" t="str">
        <f aca="false">IF($A288="","",IFERROR(INDEX('Account Map'!$D$6:$D$200,MATCH($A288,'Account Map'!$A$6:$A$200,0)),"UNMAPPED"))</f>
        <v/>
      </c>
      <c r="H288" s="8" t="str">
        <f aca="false">IF($A288="","",IFERROR(INDEX('Account Map'!$C$6:$C$200,MATCH($A288,'Account Map'!$A$6:$A$200,0)),"UNMAPPED"))</f>
        <v/>
      </c>
      <c r="I288" s="8" t="str">
        <f aca="false">IF($A288="","",IFERROR(INDEX('Account Map'!$E$6:$E$200,MATCH($A288,'Account Map'!$A$6:$A$200,0))&amp;"",""))</f>
        <v/>
      </c>
    </row>
    <row r="289" customFormat="false" ht="15" hidden="false" customHeight="false" outlineLevel="0" collapsed="false">
      <c r="D289" s="92"/>
      <c r="E289" s="92"/>
      <c r="F289" s="91" t="str">
        <f aca="false">IF($A289="","",N(D289)-N(E289))</f>
        <v/>
      </c>
      <c r="G289" s="8" t="str">
        <f aca="false">IF($A289="","",IFERROR(INDEX('Account Map'!$D$6:$D$200,MATCH($A289,'Account Map'!$A$6:$A$200,0)),"UNMAPPED"))</f>
        <v/>
      </c>
      <c r="H289" s="8" t="str">
        <f aca="false">IF($A289="","",IFERROR(INDEX('Account Map'!$C$6:$C$200,MATCH($A289,'Account Map'!$A$6:$A$200,0)),"UNMAPPED"))</f>
        <v/>
      </c>
      <c r="I289" s="8" t="str">
        <f aca="false">IF($A289="","",IFERROR(INDEX('Account Map'!$E$6:$E$200,MATCH($A289,'Account Map'!$A$6:$A$200,0))&amp;"",""))</f>
        <v/>
      </c>
    </row>
    <row r="290" customFormat="false" ht="15" hidden="false" customHeight="false" outlineLevel="0" collapsed="false">
      <c r="D290" s="92"/>
      <c r="E290" s="92"/>
      <c r="F290" s="91" t="str">
        <f aca="false">IF($A290="","",N(D290)-N(E290))</f>
        <v/>
      </c>
      <c r="G290" s="8" t="str">
        <f aca="false">IF($A290="","",IFERROR(INDEX('Account Map'!$D$6:$D$200,MATCH($A290,'Account Map'!$A$6:$A$200,0)),"UNMAPPED"))</f>
        <v/>
      </c>
      <c r="H290" s="8" t="str">
        <f aca="false">IF($A290="","",IFERROR(INDEX('Account Map'!$C$6:$C$200,MATCH($A290,'Account Map'!$A$6:$A$200,0)),"UNMAPPED"))</f>
        <v/>
      </c>
      <c r="I290" s="8" t="str">
        <f aca="false">IF($A290="","",IFERROR(INDEX('Account Map'!$E$6:$E$200,MATCH($A290,'Account Map'!$A$6:$A$200,0))&amp;"",""))</f>
        <v/>
      </c>
    </row>
    <row r="291" customFormat="false" ht="15" hidden="false" customHeight="false" outlineLevel="0" collapsed="false">
      <c r="D291" s="92"/>
      <c r="E291" s="92"/>
      <c r="F291" s="91" t="str">
        <f aca="false">IF($A291="","",N(D291)-N(E291))</f>
        <v/>
      </c>
      <c r="G291" s="8" t="str">
        <f aca="false">IF($A291="","",IFERROR(INDEX('Account Map'!$D$6:$D$200,MATCH($A291,'Account Map'!$A$6:$A$200,0)),"UNMAPPED"))</f>
        <v/>
      </c>
      <c r="H291" s="8" t="str">
        <f aca="false">IF($A291="","",IFERROR(INDEX('Account Map'!$C$6:$C$200,MATCH($A291,'Account Map'!$A$6:$A$200,0)),"UNMAPPED"))</f>
        <v/>
      </c>
      <c r="I291" s="8" t="str">
        <f aca="false">IF($A291="","",IFERROR(INDEX('Account Map'!$E$6:$E$200,MATCH($A291,'Account Map'!$A$6:$A$200,0))&amp;"",""))</f>
        <v/>
      </c>
    </row>
    <row r="292" customFormat="false" ht="15" hidden="false" customHeight="false" outlineLevel="0" collapsed="false">
      <c r="D292" s="92"/>
      <c r="E292" s="92"/>
      <c r="F292" s="91" t="str">
        <f aca="false">IF($A292="","",N(D292)-N(E292))</f>
        <v/>
      </c>
      <c r="G292" s="8" t="str">
        <f aca="false">IF($A292="","",IFERROR(INDEX('Account Map'!$D$6:$D$200,MATCH($A292,'Account Map'!$A$6:$A$200,0)),"UNMAPPED"))</f>
        <v/>
      </c>
      <c r="H292" s="8" t="str">
        <f aca="false">IF($A292="","",IFERROR(INDEX('Account Map'!$C$6:$C$200,MATCH($A292,'Account Map'!$A$6:$A$200,0)),"UNMAPPED"))</f>
        <v/>
      </c>
      <c r="I292" s="8" t="str">
        <f aca="false">IF($A292="","",IFERROR(INDEX('Account Map'!$E$6:$E$200,MATCH($A292,'Account Map'!$A$6:$A$200,0))&amp;"",""))</f>
        <v/>
      </c>
    </row>
    <row r="293" customFormat="false" ht="15" hidden="false" customHeight="false" outlineLevel="0" collapsed="false">
      <c r="D293" s="92"/>
      <c r="E293" s="92"/>
      <c r="F293" s="91" t="str">
        <f aca="false">IF($A293="","",N(D293)-N(E293))</f>
        <v/>
      </c>
      <c r="G293" s="8" t="str">
        <f aca="false">IF($A293="","",IFERROR(INDEX('Account Map'!$D$6:$D$200,MATCH($A293,'Account Map'!$A$6:$A$200,0)),"UNMAPPED"))</f>
        <v/>
      </c>
      <c r="H293" s="8" t="str">
        <f aca="false">IF($A293="","",IFERROR(INDEX('Account Map'!$C$6:$C$200,MATCH($A293,'Account Map'!$A$6:$A$200,0)),"UNMAPPED"))</f>
        <v/>
      </c>
      <c r="I293" s="8" t="str">
        <f aca="false">IF($A293="","",IFERROR(INDEX('Account Map'!$E$6:$E$200,MATCH($A293,'Account Map'!$A$6:$A$200,0))&amp;"",""))</f>
        <v/>
      </c>
    </row>
    <row r="294" customFormat="false" ht="15" hidden="false" customHeight="false" outlineLevel="0" collapsed="false">
      <c r="D294" s="92"/>
      <c r="E294" s="92"/>
      <c r="F294" s="91" t="str">
        <f aca="false">IF($A294="","",N(D294)-N(E294))</f>
        <v/>
      </c>
      <c r="G294" s="8" t="str">
        <f aca="false">IF($A294="","",IFERROR(INDEX('Account Map'!$D$6:$D$200,MATCH($A294,'Account Map'!$A$6:$A$200,0)),"UNMAPPED"))</f>
        <v/>
      </c>
      <c r="H294" s="8" t="str">
        <f aca="false">IF($A294="","",IFERROR(INDEX('Account Map'!$C$6:$C$200,MATCH($A294,'Account Map'!$A$6:$A$200,0)),"UNMAPPED"))</f>
        <v/>
      </c>
      <c r="I294" s="8" t="str">
        <f aca="false">IF($A294="","",IFERROR(INDEX('Account Map'!$E$6:$E$200,MATCH($A294,'Account Map'!$A$6:$A$200,0))&amp;"",""))</f>
        <v/>
      </c>
    </row>
    <row r="295" customFormat="false" ht="15" hidden="false" customHeight="false" outlineLevel="0" collapsed="false">
      <c r="D295" s="92"/>
      <c r="E295" s="92"/>
      <c r="F295" s="91" t="str">
        <f aca="false">IF($A295="","",N(D295)-N(E295))</f>
        <v/>
      </c>
      <c r="G295" s="8" t="str">
        <f aca="false">IF($A295="","",IFERROR(INDEX('Account Map'!$D$6:$D$200,MATCH($A295,'Account Map'!$A$6:$A$200,0)),"UNMAPPED"))</f>
        <v/>
      </c>
      <c r="H295" s="8" t="str">
        <f aca="false">IF($A295="","",IFERROR(INDEX('Account Map'!$C$6:$C$200,MATCH($A295,'Account Map'!$A$6:$A$200,0)),"UNMAPPED"))</f>
        <v/>
      </c>
      <c r="I295" s="8" t="str">
        <f aca="false">IF($A295="","",IFERROR(INDEX('Account Map'!$E$6:$E$200,MATCH($A295,'Account Map'!$A$6:$A$200,0))&amp;"",""))</f>
        <v/>
      </c>
    </row>
    <row r="296" customFormat="false" ht="15" hidden="false" customHeight="false" outlineLevel="0" collapsed="false">
      <c r="D296" s="92"/>
      <c r="E296" s="92"/>
      <c r="F296" s="91" t="str">
        <f aca="false">IF($A296="","",N(D296)-N(E296))</f>
        <v/>
      </c>
      <c r="G296" s="8" t="str">
        <f aca="false">IF($A296="","",IFERROR(INDEX('Account Map'!$D$6:$D$200,MATCH($A296,'Account Map'!$A$6:$A$200,0)),"UNMAPPED"))</f>
        <v/>
      </c>
      <c r="H296" s="8" t="str">
        <f aca="false">IF($A296="","",IFERROR(INDEX('Account Map'!$C$6:$C$200,MATCH($A296,'Account Map'!$A$6:$A$200,0)),"UNMAPPED"))</f>
        <v/>
      </c>
      <c r="I296" s="8" t="str">
        <f aca="false">IF($A296="","",IFERROR(INDEX('Account Map'!$E$6:$E$200,MATCH($A296,'Account Map'!$A$6:$A$200,0))&amp;"",""))</f>
        <v/>
      </c>
    </row>
    <row r="297" customFormat="false" ht="15" hidden="false" customHeight="false" outlineLevel="0" collapsed="false">
      <c r="D297" s="92"/>
      <c r="E297" s="92"/>
      <c r="F297" s="91" t="str">
        <f aca="false">IF($A297="","",N(D297)-N(E297))</f>
        <v/>
      </c>
      <c r="G297" s="8" t="str">
        <f aca="false">IF($A297="","",IFERROR(INDEX('Account Map'!$D$6:$D$200,MATCH($A297,'Account Map'!$A$6:$A$200,0)),"UNMAPPED"))</f>
        <v/>
      </c>
      <c r="H297" s="8" t="str">
        <f aca="false">IF($A297="","",IFERROR(INDEX('Account Map'!$C$6:$C$200,MATCH($A297,'Account Map'!$A$6:$A$200,0)),"UNMAPPED"))</f>
        <v/>
      </c>
      <c r="I297" s="8" t="str">
        <f aca="false">IF($A297="","",IFERROR(INDEX('Account Map'!$E$6:$E$200,MATCH($A297,'Account Map'!$A$6:$A$200,0))&amp;"",""))</f>
        <v/>
      </c>
    </row>
    <row r="298" customFormat="false" ht="15" hidden="false" customHeight="false" outlineLevel="0" collapsed="false">
      <c r="D298" s="92"/>
      <c r="E298" s="92"/>
      <c r="F298" s="91" t="str">
        <f aca="false">IF($A298="","",N(D298)-N(E298))</f>
        <v/>
      </c>
      <c r="G298" s="8" t="str">
        <f aca="false">IF($A298="","",IFERROR(INDEX('Account Map'!$D$6:$D$200,MATCH($A298,'Account Map'!$A$6:$A$200,0)),"UNMAPPED"))</f>
        <v/>
      </c>
      <c r="H298" s="8" t="str">
        <f aca="false">IF($A298="","",IFERROR(INDEX('Account Map'!$C$6:$C$200,MATCH($A298,'Account Map'!$A$6:$A$200,0)),"UNMAPPED"))</f>
        <v/>
      </c>
      <c r="I298" s="8" t="str">
        <f aca="false">IF($A298="","",IFERROR(INDEX('Account Map'!$E$6:$E$200,MATCH($A298,'Account Map'!$A$6:$A$200,0))&amp;"",""))</f>
        <v/>
      </c>
    </row>
    <row r="299" customFormat="false" ht="15" hidden="false" customHeight="false" outlineLevel="0" collapsed="false">
      <c r="D299" s="92"/>
      <c r="E299" s="92"/>
      <c r="F299" s="91" t="str">
        <f aca="false">IF($A299="","",N(D299)-N(E299))</f>
        <v/>
      </c>
      <c r="G299" s="8" t="str">
        <f aca="false">IF($A299="","",IFERROR(INDEX('Account Map'!$D$6:$D$200,MATCH($A299,'Account Map'!$A$6:$A$200,0)),"UNMAPPED"))</f>
        <v/>
      </c>
      <c r="H299" s="8" t="str">
        <f aca="false">IF($A299="","",IFERROR(INDEX('Account Map'!$C$6:$C$200,MATCH($A299,'Account Map'!$A$6:$A$200,0)),"UNMAPPED"))</f>
        <v/>
      </c>
      <c r="I299" s="8" t="str">
        <f aca="false">IF($A299="","",IFERROR(INDEX('Account Map'!$E$6:$E$200,MATCH($A299,'Account Map'!$A$6:$A$200,0))&amp;"",""))</f>
        <v/>
      </c>
    </row>
    <row r="300" customFormat="false" ht="15" hidden="false" customHeight="false" outlineLevel="0" collapsed="false">
      <c r="D300" s="92"/>
      <c r="E300" s="92"/>
      <c r="F300" s="91" t="str">
        <f aca="false">IF($A300="","",N(D300)-N(E300))</f>
        <v/>
      </c>
      <c r="G300" s="8" t="str">
        <f aca="false">IF($A300="","",IFERROR(INDEX('Account Map'!$D$6:$D$200,MATCH($A300,'Account Map'!$A$6:$A$200,0)),"UNMAPPED"))</f>
        <v/>
      </c>
      <c r="H300" s="8" t="str">
        <f aca="false">IF($A300="","",IFERROR(INDEX('Account Map'!$C$6:$C$200,MATCH($A300,'Account Map'!$A$6:$A$200,0)),"UNMAPPED"))</f>
        <v/>
      </c>
      <c r="I300" s="8" t="str">
        <f aca="false">IF($A300="","",IFERROR(INDEX('Account Map'!$E$6:$E$200,MATCH($A300,'Account Map'!$A$6:$A$200,0))&amp;"",""))</f>
        <v/>
      </c>
    </row>
    <row r="301" customFormat="false" ht="15" hidden="false" customHeight="false" outlineLevel="0" collapsed="false">
      <c r="D301" s="92"/>
      <c r="E301" s="92"/>
      <c r="F301" s="91" t="str">
        <f aca="false">IF($A301="","",N(D301)-N(E301))</f>
        <v/>
      </c>
      <c r="G301" s="8" t="str">
        <f aca="false">IF($A301="","",IFERROR(INDEX('Account Map'!$D$6:$D$200,MATCH($A301,'Account Map'!$A$6:$A$200,0)),"UNMAPPED"))</f>
        <v/>
      </c>
      <c r="H301" s="8" t="str">
        <f aca="false">IF($A301="","",IFERROR(INDEX('Account Map'!$C$6:$C$200,MATCH($A301,'Account Map'!$A$6:$A$200,0)),"UNMAPPED"))</f>
        <v/>
      </c>
      <c r="I301" s="8" t="str">
        <f aca="false">IF($A301="","",IFERROR(INDEX('Account Map'!$E$6:$E$200,MATCH($A301,'Account Map'!$A$6:$A$200,0))&amp;"",""))</f>
        <v/>
      </c>
    </row>
    <row r="302" customFormat="false" ht="15" hidden="false" customHeight="false" outlineLevel="0" collapsed="false">
      <c r="D302" s="92"/>
      <c r="E302" s="92"/>
      <c r="F302" s="91" t="str">
        <f aca="false">IF($A302="","",N(D302)-N(E302))</f>
        <v/>
      </c>
      <c r="G302" s="8" t="str">
        <f aca="false">IF($A302="","",IFERROR(INDEX('Account Map'!$D$6:$D$200,MATCH($A302,'Account Map'!$A$6:$A$200,0)),"UNMAPPED"))</f>
        <v/>
      </c>
      <c r="H302" s="8" t="str">
        <f aca="false">IF($A302="","",IFERROR(INDEX('Account Map'!$C$6:$C$200,MATCH($A302,'Account Map'!$A$6:$A$200,0)),"UNMAPPED"))</f>
        <v/>
      </c>
      <c r="I302" s="8" t="str">
        <f aca="false">IF($A302="","",IFERROR(INDEX('Account Map'!$E$6:$E$200,MATCH($A302,'Account Map'!$A$6:$A$200,0))&amp;"",""))</f>
        <v/>
      </c>
    </row>
    <row r="303" customFormat="false" ht="15" hidden="false" customHeight="false" outlineLevel="0" collapsed="false">
      <c r="D303" s="92"/>
      <c r="E303" s="92"/>
      <c r="F303" s="91" t="str">
        <f aca="false">IF($A303="","",N(D303)-N(E303))</f>
        <v/>
      </c>
      <c r="G303" s="8" t="str">
        <f aca="false">IF($A303="","",IFERROR(INDEX('Account Map'!$D$6:$D$200,MATCH($A303,'Account Map'!$A$6:$A$200,0)),"UNMAPPED"))</f>
        <v/>
      </c>
      <c r="H303" s="8" t="str">
        <f aca="false">IF($A303="","",IFERROR(INDEX('Account Map'!$C$6:$C$200,MATCH($A303,'Account Map'!$A$6:$A$200,0)),"UNMAPPED"))</f>
        <v/>
      </c>
      <c r="I303" s="8" t="str">
        <f aca="false">IF($A303="","",IFERROR(INDEX('Account Map'!$E$6:$E$200,MATCH($A303,'Account Map'!$A$6:$A$200,0))&amp;"",""))</f>
        <v/>
      </c>
    </row>
    <row r="304" customFormat="false" ht="15" hidden="false" customHeight="false" outlineLevel="0" collapsed="false">
      <c r="D304" s="92"/>
      <c r="E304" s="92"/>
      <c r="F304" s="91" t="str">
        <f aca="false">IF($A304="","",N(D304)-N(E304))</f>
        <v/>
      </c>
      <c r="G304" s="8" t="str">
        <f aca="false">IF($A304="","",IFERROR(INDEX('Account Map'!$D$6:$D$200,MATCH($A304,'Account Map'!$A$6:$A$200,0)),"UNMAPPED"))</f>
        <v/>
      </c>
      <c r="H304" s="8" t="str">
        <f aca="false">IF($A304="","",IFERROR(INDEX('Account Map'!$C$6:$C$200,MATCH($A304,'Account Map'!$A$6:$A$200,0)),"UNMAPPED"))</f>
        <v/>
      </c>
      <c r="I304" s="8" t="str">
        <f aca="false">IF($A304="","",IFERROR(INDEX('Account Map'!$E$6:$E$200,MATCH($A304,'Account Map'!$A$6:$A$200,0))&amp;"",""))</f>
        <v/>
      </c>
    </row>
    <row r="305" customFormat="false" ht="15" hidden="false" customHeight="false" outlineLevel="0" collapsed="false">
      <c r="D305" s="92"/>
      <c r="E305" s="92"/>
      <c r="F305" s="91" t="str">
        <f aca="false">IF($A305="","",N(D305)-N(E305))</f>
        <v/>
      </c>
      <c r="G305" s="8" t="str">
        <f aca="false">IF($A305="","",IFERROR(INDEX('Account Map'!$D$6:$D$200,MATCH($A305,'Account Map'!$A$6:$A$200,0)),"UNMAPPED"))</f>
        <v/>
      </c>
      <c r="H305" s="8" t="str">
        <f aca="false">IF($A305="","",IFERROR(INDEX('Account Map'!$C$6:$C$200,MATCH($A305,'Account Map'!$A$6:$A$200,0)),"UNMAPPED"))</f>
        <v/>
      </c>
      <c r="I305" s="8" t="str">
        <f aca="false">IF($A305="","",IFERROR(INDEX('Account Map'!$E$6:$E$200,MATCH($A305,'Account Map'!$A$6:$A$200,0))&amp;"",""))</f>
        <v/>
      </c>
    </row>
    <row r="306" customFormat="false" ht="15" hidden="false" customHeight="false" outlineLevel="0" collapsed="false">
      <c r="D306" s="92"/>
      <c r="E306" s="92"/>
      <c r="F306" s="91" t="str">
        <f aca="false">IF($A306="","",N(D306)-N(E306))</f>
        <v/>
      </c>
      <c r="G306" s="8" t="str">
        <f aca="false">IF($A306="","",IFERROR(INDEX('Account Map'!$D$6:$D$200,MATCH($A306,'Account Map'!$A$6:$A$200,0)),"UNMAPPED"))</f>
        <v/>
      </c>
      <c r="H306" s="8" t="str">
        <f aca="false">IF($A306="","",IFERROR(INDEX('Account Map'!$C$6:$C$200,MATCH($A306,'Account Map'!$A$6:$A$200,0)),"UNMAPPED"))</f>
        <v/>
      </c>
      <c r="I306" s="8" t="str">
        <f aca="false">IF($A306="","",IFERROR(INDEX('Account Map'!$E$6:$E$200,MATCH($A306,'Account Map'!$A$6:$A$200,0))&amp;"",""))</f>
        <v/>
      </c>
    </row>
    <row r="307" customFormat="false" ht="15" hidden="false" customHeight="false" outlineLevel="0" collapsed="false">
      <c r="D307" s="92"/>
      <c r="E307" s="92"/>
      <c r="F307" s="91" t="str">
        <f aca="false">IF($A307="","",N(D307)-N(E307))</f>
        <v/>
      </c>
      <c r="G307" s="8" t="str">
        <f aca="false">IF($A307="","",IFERROR(INDEX('Account Map'!$D$6:$D$200,MATCH($A307,'Account Map'!$A$6:$A$200,0)),"UNMAPPED"))</f>
        <v/>
      </c>
      <c r="H307" s="8" t="str">
        <f aca="false">IF($A307="","",IFERROR(INDEX('Account Map'!$C$6:$C$200,MATCH($A307,'Account Map'!$A$6:$A$200,0)),"UNMAPPED"))</f>
        <v/>
      </c>
      <c r="I307" s="8" t="str">
        <f aca="false">IF($A307="","",IFERROR(INDEX('Account Map'!$E$6:$E$200,MATCH($A307,'Account Map'!$A$6:$A$200,0))&amp;"",""))</f>
        <v/>
      </c>
    </row>
    <row r="308" customFormat="false" ht="15" hidden="false" customHeight="false" outlineLevel="0" collapsed="false">
      <c r="D308" s="92"/>
      <c r="E308" s="92"/>
      <c r="F308" s="91" t="str">
        <f aca="false">IF($A308="","",N(D308)-N(E308))</f>
        <v/>
      </c>
      <c r="G308" s="8" t="str">
        <f aca="false">IF($A308="","",IFERROR(INDEX('Account Map'!$D$6:$D$200,MATCH($A308,'Account Map'!$A$6:$A$200,0)),"UNMAPPED"))</f>
        <v/>
      </c>
      <c r="H308" s="8" t="str">
        <f aca="false">IF($A308="","",IFERROR(INDEX('Account Map'!$C$6:$C$200,MATCH($A308,'Account Map'!$A$6:$A$200,0)),"UNMAPPED"))</f>
        <v/>
      </c>
      <c r="I308" s="8" t="str">
        <f aca="false">IF($A308="","",IFERROR(INDEX('Account Map'!$E$6:$E$200,MATCH($A308,'Account Map'!$A$6:$A$200,0))&amp;"",""))</f>
        <v/>
      </c>
    </row>
    <row r="309" customFormat="false" ht="15" hidden="false" customHeight="false" outlineLevel="0" collapsed="false">
      <c r="D309" s="92"/>
      <c r="E309" s="92"/>
      <c r="F309" s="91" t="str">
        <f aca="false">IF($A309="","",N(D309)-N(E309))</f>
        <v/>
      </c>
      <c r="G309" s="8" t="str">
        <f aca="false">IF($A309="","",IFERROR(INDEX('Account Map'!$D$6:$D$200,MATCH($A309,'Account Map'!$A$6:$A$200,0)),"UNMAPPED"))</f>
        <v/>
      </c>
      <c r="H309" s="8" t="str">
        <f aca="false">IF($A309="","",IFERROR(INDEX('Account Map'!$C$6:$C$200,MATCH($A309,'Account Map'!$A$6:$A$200,0)),"UNMAPPED"))</f>
        <v/>
      </c>
      <c r="I309" s="8" t="str">
        <f aca="false">IF($A309="","",IFERROR(INDEX('Account Map'!$E$6:$E$200,MATCH($A309,'Account Map'!$A$6:$A$200,0))&amp;"",""))</f>
        <v/>
      </c>
    </row>
    <row r="310" customFormat="false" ht="15" hidden="false" customHeight="false" outlineLevel="0" collapsed="false">
      <c r="D310" s="92"/>
      <c r="E310" s="92"/>
      <c r="F310" s="91" t="str">
        <f aca="false">IF($A310="","",N(D310)-N(E310))</f>
        <v/>
      </c>
      <c r="G310" s="8" t="str">
        <f aca="false">IF($A310="","",IFERROR(INDEX('Account Map'!$D$6:$D$200,MATCH($A310,'Account Map'!$A$6:$A$200,0)),"UNMAPPED"))</f>
        <v/>
      </c>
      <c r="H310" s="8" t="str">
        <f aca="false">IF($A310="","",IFERROR(INDEX('Account Map'!$C$6:$C$200,MATCH($A310,'Account Map'!$A$6:$A$200,0)),"UNMAPPED"))</f>
        <v/>
      </c>
      <c r="I310" s="8" t="str">
        <f aca="false">IF($A310="","",IFERROR(INDEX('Account Map'!$E$6:$E$200,MATCH($A310,'Account Map'!$A$6:$A$200,0))&amp;"",""))</f>
        <v/>
      </c>
    </row>
    <row r="311" customFormat="false" ht="15" hidden="false" customHeight="false" outlineLevel="0" collapsed="false">
      <c r="D311" s="92"/>
      <c r="E311" s="92"/>
      <c r="F311" s="91" t="str">
        <f aca="false">IF($A311="","",N(D311)-N(E311))</f>
        <v/>
      </c>
      <c r="G311" s="8" t="str">
        <f aca="false">IF($A311="","",IFERROR(INDEX('Account Map'!$D$6:$D$200,MATCH($A311,'Account Map'!$A$6:$A$200,0)),"UNMAPPED"))</f>
        <v/>
      </c>
      <c r="H311" s="8" t="str">
        <f aca="false">IF($A311="","",IFERROR(INDEX('Account Map'!$C$6:$C$200,MATCH($A311,'Account Map'!$A$6:$A$200,0)),"UNMAPPED"))</f>
        <v/>
      </c>
      <c r="I311" s="8" t="str">
        <f aca="false">IF($A311="","",IFERROR(INDEX('Account Map'!$E$6:$E$200,MATCH($A311,'Account Map'!$A$6:$A$200,0))&amp;"",""))</f>
        <v/>
      </c>
    </row>
    <row r="312" customFormat="false" ht="15" hidden="false" customHeight="false" outlineLevel="0" collapsed="false">
      <c r="D312" s="92"/>
      <c r="E312" s="92"/>
      <c r="F312" s="91" t="str">
        <f aca="false">IF($A312="","",N(D312)-N(E312))</f>
        <v/>
      </c>
      <c r="G312" s="8" t="str">
        <f aca="false">IF($A312="","",IFERROR(INDEX('Account Map'!$D$6:$D$200,MATCH($A312,'Account Map'!$A$6:$A$200,0)),"UNMAPPED"))</f>
        <v/>
      </c>
      <c r="H312" s="8" t="str">
        <f aca="false">IF($A312="","",IFERROR(INDEX('Account Map'!$C$6:$C$200,MATCH($A312,'Account Map'!$A$6:$A$200,0)),"UNMAPPED"))</f>
        <v/>
      </c>
      <c r="I312" s="8" t="str">
        <f aca="false">IF($A312="","",IFERROR(INDEX('Account Map'!$E$6:$E$200,MATCH($A312,'Account Map'!$A$6:$A$200,0))&amp;"",""))</f>
        <v/>
      </c>
    </row>
    <row r="313" customFormat="false" ht="15" hidden="false" customHeight="false" outlineLevel="0" collapsed="false">
      <c r="D313" s="92"/>
      <c r="E313" s="92"/>
      <c r="F313" s="91" t="str">
        <f aca="false">IF($A313="","",N(D313)-N(E313))</f>
        <v/>
      </c>
      <c r="G313" s="8" t="str">
        <f aca="false">IF($A313="","",IFERROR(INDEX('Account Map'!$D$6:$D$200,MATCH($A313,'Account Map'!$A$6:$A$200,0)),"UNMAPPED"))</f>
        <v/>
      </c>
      <c r="H313" s="8" t="str">
        <f aca="false">IF($A313="","",IFERROR(INDEX('Account Map'!$C$6:$C$200,MATCH($A313,'Account Map'!$A$6:$A$200,0)),"UNMAPPED"))</f>
        <v/>
      </c>
      <c r="I313" s="8" t="str">
        <f aca="false">IF($A313="","",IFERROR(INDEX('Account Map'!$E$6:$E$200,MATCH($A313,'Account Map'!$A$6:$A$200,0))&amp;"",""))</f>
        <v/>
      </c>
    </row>
    <row r="314" customFormat="false" ht="15" hidden="false" customHeight="false" outlineLevel="0" collapsed="false">
      <c r="D314" s="92"/>
      <c r="E314" s="92"/>
      <c r="F314" s="91" t="str">
        <f aca="false">IF($A314="","",N(D314)-N(E314))</f>
        <v/>
      </c>
      <c r="G314" s="8" t="str">
        <f aca="false">IF($A314="","",IFERROR(INDEX('Account Map'!$D$6:$D$200,MATCH($A314,'Account Map'!$A$6:$A$200,0)),"UNMAPPED"))</f>
        <v/>
      </c>
      <c r="H314" s="8" t="str">
        <f aca="false">IF($A314="","",IFERROR(INDEX('Account Map'!$C$6:$C$200,MATCH($A314,'Account Map'!$A$6:$A$200,0)),"UNMAPPED"))</f>
        <v/>
      </c>
      <c r="I314" s="8" t="str">
        <f aca="false">IF($A314="","",IFERROR(INDEX('Account Map'!$E$6:$E$200,MATCH($A314,'Account Map'!$A$6:$A$200,0))&amp;"",""))</f>
        <v/>
      </c>
    </row>
    <row r="315" customFormat="false" ht="15" hidden="false" customHeight="false" outlineLevel="0" collapsed="false">
      <c r="D315" s="92"/>
      <c r="E315" s="92"/>
      <c r="F315" s="91" t="str">
        <f aca="false">IF($A315="","",N(D315)-N(E315))</f>
        <v/>
      </c>
      <c r="G315" s="8" t="str">
        <f aca="false">IF($A315="","",IFERROR(INDEX('Account Map'!$D$6:$D$200,MATCH($A315,'Account Map'!$A$6:$A$200,0)),"UNMAPPED"))</f>
        <v/>
      </c>
      <c r="H315" s="8" t="str">
        <f aca="false">IF($A315="","",IFERROR(INDEX('Account Map'!$C$6:$C$200,MATCH($A315,'Account Map'!$A$6:$A$200,0)),"UNMAPPED"))</f>
        <v/>
      </c>
      <c r="I315" s="8" t="str">
        <f aca="false">IF($A315="","",IFERROR(INDEX('Account Map'!$E$6:$E$200,MATCH($A315,'Account Map'!$A$6:$A$200,0))&amp;"",""))</f>
        <v/>
      </c>
    </row>
    <row r="316" customFormat="false" ht="15" hidden="false" customHeight="false" outlineLevel="0" collapsed="false">
      <c r="D316" s="92"/>
      <c r="E316" s="92"/>
      <c r="F316" s="91" t="str">
        <f aca="false">IF($A316="","",N(D316)-N(E316))</f>
        <v/>
      </c>
      <c r="G316" s="8" t="str">
        <f aca="false">IF($A316="","",IFERROR(INDEX('Account Map'!$D$6:$D$200,MATCH($A316,'Account Map'!$A$6:$A$200,0)),"UNMAPPED"))</f>
        <v/>
      </c>
      <c r="H316" s="8" t="str">
        <f aca="false">IF($A316="","",IFERROR(INDEX('Account Map'!$C$6:$C$200,MATCH($A316,'Account Map'!$A$6:$A$200,0)),"UNMAPPED"))</f>
        <v/>
      </c>
      <c r="I316" s="8" t="str">
        <f aca="false">IF($A316="","",IFERROR(INDEX('Account Map'!$E$6:$E$200,MATCH($A316,'Account Map'!$A$6:$A$200,0))&amp;"",""))</f>
        <v/>
      </c>
    </row>
    <row r="317" customFormat="false" ht="15" hidden="false" customHeight="false" outlineLevel="0" collapsed="false">
      <c r="D317" s="92"/>
      <c r="E317" s="92"/>
      <c r="F317" s="91" t="str">
        <f aca="false">IF($A317="","",N(D317)-N(E317))</f>
        <v/>
      </c>
      <c r="G317" s="8" t="str">
        <f aca="false">IF($A317="","",IFERROR(INDEX('Account Map'!$D$6:$D$200,MATCH($A317,'Account Map'!$A$6:$A$200,0)),"UNMAPPED"))</f>
        <v/>
      </c>
      <c r="H317" s="8" t="str">
        <f aca="false">IF($A317="","",IFERROR(INDEX('Account Map'!$C$6:$C$200,MATCH($A317,'Account Map'!$A$6:$A$200,0)),"UNMAPPED"))</f>
        <v/>
      </c>
      <c r="I317" s="8" t="str">
        <f aca="false">IF($A317="","",IFERROR(INDEX('Account Map'!$E$6:$E$200,MATCH($A317,'Account Map'!$A$6:$A$200,0))&amp;"",""))</f>
        <v/>
      </c>
    </row>
    <row r="318" customFormat="false" ht="15" hidden="false" customHeight="false" outlineLevel="0" collapsed="false">
      <c r="D318" s="92"/>
      <c r="E318" s="92"/>
      <c r="F318" s="91" t="str">
        <f aca="false">IF($A318="","",N(D318)-N(E318))</f>
        <v/>
      </c>
      <c r="G318" s="8" t="str">
        <f aca="false">IF($A318="","",IFERROR(INDEX('Account Map'!$D$6:$D$200,MATCH($A318,'Account Map'!$A$6:$A$200,0)),"UNMAPPED"))</f>
        <v/>
      </c>
      <c r="H318" s="8" t="str">
        <f aca="false">IF($A318="","",IFERROR(INDEX('Account Map'!$C$6:$C$200,MATCH($A318,'Account Map'!$A$6:$A$200,0)),"UNMAPPED"))</f>
        <v/>
      </c>
      <c r="I318" s="8" t="str">
        <f aca="false">IF($A318="","",IFERROR(INDEX('Account Map'!$E$6:$E$200,MATCH($A318,'Account Map'!$A$6:$A$200,0))&amp;"",""))</f>
        <v/>
      </c>
    </row>
    <row r="319" customFormat="false" ht="15" hidden="false" customHeight="false" outlineLevel="0" collapsed="false">
      <c r="D319" s="92"/>
      <c r="E319" s="92"/>
      <c r="F319" s="91" t="str">
        <f aca="false">IF($A319="","",N(D319)-N(E319))</f>
        <v/>
      </c>
      <c r="G319" s="8" t="str">
        <f aca="false">IF($A319="","",IFERROR(INDEX('Account Map'!$D$6:$D$200,MATCH($A319,'Account Map'!$A$6:$A$200,0)),"UNMAPPED"))</f>
        <v/>
      </c>
      <c r="H319" s="8" t="str">
        <f aca="false">IF($A319="","",IFERROR(INDEX('Account Map'!$C$6:$C$200,MATCH($A319,'Account Map'!$A$6:$A$200,0)),"UNMAPPED"))</f>
        <v/>
      </c>
      <c r="I319" s="8" t="str">
        <f aca="false">IF($A319="","",IFERROR(INDEX('Account Map'!$E$6:$E$200,MATCH($A319,'Account Map'!$A$6:$A$200,0))&amp;"",""))</f>
        <v/>
      </c>
    </row>
    <row r="320" customFormat="false" ht="15" hidden="false" customHeight="false" outlineLevel="0" collapsed="false">
      <c r="D320" s="92"/>
      <c r="E320" s="92"/>
      <c r="F320" s="91" t="str">
        <f aca="false">IF($A320="","",N(D320)-N(E320))</f>
        <v/>
      </c>
      <c r="G320" s="8" t="str">
        <f aca="false">IF($A320="","",IFERROR(INDEX('Account Map'!$D$6:$D$200,MATCH($A320,'Account Map'!$A$6:$A$200,0)),"UNMAPPED"))</f>
        <v/>
      </c>
      <c r="H320" s="8" t="str">
        <f aca="false">IF($A320="","",IFERROR(INDEX('Account Map'!$C$6:$C$200,MATCH($A320,'Account Map'!$A$6:$A$200,0)),"UNMAPPED"))</f>
        <v/>
      </c>
      <c r="I320" s="8" t="str">
        <f aca="false">IF($A320="","",IFERROR(INDEX('Account Map'!$E$6:$E$200,MATCH($A320,'Account Map'!$A$6:$A$200,0))&amp;"",""))</f>
        <v/>
      </c>
    </row>
    <row r="321" customFormat="false" ht="15" hidden="false" customHeight="false" outlineLevel="0" collapsed="false">
      <c r="D321" s="92"/>
      <c r="E321" s="92"/>
      <c r="F321" s="91" t="str">
        <f aca="false">IF($A321="","",N(D321)-N(E321))</f>
        <v/>
      </c>
      <c r="G321" s="8" t="str">
        <f aca="false">IF($A321="","",IFERROR(INDEX('Account Map'!$D$6:$D$200,MATCH($A321,'Account Map'!$A$6:$A$200,0)),"UNMAPPED"))</f>
        <v/>
      </c>
      <c r="H321" s="8" t="str">
        <f aca="false">IF($A321="","",IFERROR(INDEX('Account Map'!$C$6:$C$200,MATCH($A321,'Account Map'!$A$6:$A$200,0)),"UNMAPPED"))</f>
        <v/>
      </c>
      <c r="I321" s="8" t="str">
        <f aca="false">IF($A321="","",IFERROR(INDEX('Account Map'!$E$6:$E$200,MATCH($A321,'Account Map'!$A$6:$A$200,0))&amp;"",""))</f>
        <v/>
      </c>
    </row>
    <row r="322" customFormat="false" ht="15" hidden="false" customHeight="false" outlineLevel="0" collapsed="false">
      <c r="D322" s="92"/>
      <c r="E322" s="92"/>
      <c r="F322" s="91" t="str">
        <f aca="false">IF($A322="","",N(D322)-N(E322))</f>
        <v/>
      </c>
      <c r="G322" s="8" t="str">
        <f aca="false">IF($A322="","",IFERROR(INDEX('Account Map'!$D$6:$D$200,MATCH($A322,'Account Map'!$A$6:$A$200,0)),"UNMAPPED"))</f>
        <v/>
      </c>
      <c r="H322" s="8" t="str">
        <f aca="false">IF($A322="","",IFERROR(INDEX('Account Map'!$C$6:$C$200,MATCH($A322,'Account Map'!$A$6:$A$200,0)),"UNMAPPED"))</f>
        <v/>
      </c>
      <c r="I322" s="8" t="str">
        <f aca="false">IF($A322="","",IFERROR(INDEX('Account Map'!$E$6:$E$200,MATCH($A322,'Account Map'!$A$6:$A$200,0))&amp;"",""))</f>
        <v/>
      </c>
    </row>
    <row r="323" customFormat="false" ht="15" hidden="false" customHeight="false" outlineLevel="0" collapsed="false">
      <c r="D323" s="92"/>
      <c r="E323" s="92"/>
      <c r="F323" s="91" t="str">
        <f aca="false">IF($A323="","",N(D323)-N(E323))</f>
        <v/>
      </c>
      <c r="G323" s="8" t="str">
        <f aca="false">IF($A323="","",IFERROR(INDEX('Account Map'!$D$6:$D$200,MATCH($A323,'Account Map'!$A$6:$A$200,0)),"UNMAPPED"))</f>
        <v/>
      </c>
      <c r="H323" s="8" t="str">
        <f aca="false">IF($A323="","",IFERROR(INDEX('Account Map'!$C$6:$C$200,MATCH($A323,'Account Map'!$A$6:$A$200,0)),"UNMAPPED"))</f>
        <v/>
      </c>
      <c r="I323" s="8" t="str">
        <f aca="false">IF($A323="","",IFERROR(INDEX('Account Map'!$E$6:$E$200,MATCH($A323,'Account Map'!$A$6:$A$200,0))&amp;"",""))</f>
        <v/>
      </c>
    </row>
    <row r="324" customFormat="false" ht="15" hidden="false" customHeight="false" outlineLevel="0" collapsed="false">
      <c r="D324" s="92"/>
      <c r="E324" s="92"/>
      <c r="F324" s="91" t="str">
        <f aca="false">IF($A324="","",N(D324)-N(E324))</f>
        <v/>
      </c>
      <c r="G324" s="8" t="str">
        <f aca="false">IF($A324="","",IFERROR(INDEX('Account Map'!$D$6:$D$200,MATCH($A324,'Account Map'!$A$6:$A$200,0)),"UNMAPPED"))</f>
        <v/>
      </c>
      <c r="H324" s="8" t="str">
        <f aca="false">IF($A324="","",IFERROR(INDEX('Account Map'!$C$6:$C$200,MATCH($A324,'Account Map'!$A$6:$A$200,0)),"UNMAPPED"))</f>
        <v/>
      </c>
      <c r="I324" s="8" t="str">
        <f aca="false">IF($A324="","",IFERROR(INDEX('Account Map'!$E$6:$E$200,MATCH($A324,'Account Map'!$A$6:$A$200,0))&amp;"",""))</f>
        <v/>
      </c>
    </row>
    <row r="325" customFormat="false" ht="15" hidden="false" customHeight="false" outlineLevel="0" collapsed="false">
      <c r="D325" s="92"/>
      <c r="E325" s="92"/>
      <c r="F325" s="91" t="str">
        <f aca="false">IF($A325="","",N(D325)-N(E325))</f>
        <v/>
      </c>
      <c r="G325" s="8" t="str">
        <f aca="false">IF($A325="","",IFERROR(INDEX('Account Map'!$D$6:$D$200,MATCH($A325,'Account Map'!$A$6:$A$200,0)),"UNMAPPED"))</f>
        <v/>
      </c>
      <c r="H325" s="8" t="str">
        <f aca="false">IF($A325="","",IFERROR(INDEX('Account Map'!$C$6:$C$200,MATCH($A325,'Account Map'!$A$6:$A$200,0)),"UNMAPPED"))</f>
        <v/>
      </c>
      <c r="I325" s="8" t="str">
        <f aca="false">IF($A325="","",IFERROR(INDEX('Account Map'!$E$6:$E$200,MATCH($A325,'Account Map'!$A$6:$A$200,0))&amp;"",""))</f>
        <v/>
      </c>
    </row>
    <row r="326" customFormat="false" ht="15" hidden="false" customHeight="false" outlineLevel="0" collapsed="false">
      <c r="D326" s="92"/>
      <c r="E326" s="92"/>
      <c r="F326" s="91" t="str">
        <f aca="false">IF($A326="","",N(D326)-N(E326))</f>
        <v/>
      </c>
      <c r="G326" s="8" t="str">
        <f aca="false">IF($A326="","",IFERROR(INDEX('Account Map'!$D$6:$D$200,MATCH($A326,'Account Map'!$A$6:$A$200,0)),"UNMAPPED"))</f>
        <v/>
      </c>
      <c r="H326" s="8" t="str">
        <f aca="false">IF($A326="","",IFERROR(INDEX('Account Map'!$C$6:$C$200,MATCH($A326,'Account Map'!$A$6:$A$200,0)),"UNMAPPED"))</f>
        <v/>
      </c>
      <c r="I326" s="8" t="str">
        <f aca="false">IF($A326="","",IFERROR(INDEX('Account Map'!$E$6:$E$200,MATCH($A326,'Account Map'!$A$6:$A$200,0))&amp;"",""))</f>
        <v/>
      </c>
    </row>
    <row r="327" customFormat="false" ht="15" hidden="false" customHeight="false" outlineLevel="0" collapsed="false">
      <c r="D327" s="92"/>
      <c r="E327" s="92"/>
      <c r="F327" s="91" t="str">
        <f aca="false">IF($A327="","",N(D327)-N(E327))</f>
        <v/>
      </c>
      <c r="G327" s="8" t="str">
        <f aca="false">IF($A327="","",IFERROR(INDEX('Account Map'!$D$6:$D$200,MATCH($A327,'Account Map'!$A$6:$A$200,0)),"UNMAPPED"))</f>
        <v/>
      </c>
      <c r="H327" s="8" t="str">
        <f aca="false">IF($A327="","",IFERROR(INDEX('Account Map'!$C$6:$C$200,MATCH($A327,'Account Map'!$A$6:$A$200,0)),"UNMAPPED"))</f>
        <v/>
      </c>
      <c r="I327" s="8" t="str">
        <f aca="false">IF($A327="","",IFERROR(INDEX('Account Map'!$E$6:$E$200,MATCH($A327,'Account Map'!$A$6:$A$200,0))&amp;"",""))</f>
        <v/>
      </c>
    </row>
    <row r="328" customFormat="false" ht="15" hidden="false" customHeight="false" outlineLevel="0" collapsed="false">
      <c r="D328" s="92"/>
      <c r="E328" s="92"/>
      <c r="F328" s="91" t="str">
        <f aca="false">IF($A328="","",N(D328)-N(E328))</f>
        <v/>
      </c>
      <c r="G328" s="8" t="str">
        <f aca="false">IF($A328="","",IFERROR(INDEX('Account Map'!$D$6:$D$200,MATCH($A328,'Account Map'!$A$6:$A$200,0)),"UNMAPPED"))</f>
        <v/>
      </c>
      <c r="H328" s="8" t="str">
        <f aca="false">IF($A328="","",IFERROR(INDEX('Account Map'!$C$6:$C$200,MATCH($A328,'Account Map'!$A$6:$A$200,0)),"UNMAPPED"))</f>
        <v/>
      </c>
      <c r="I328" s="8" t="str">
        <f aca="false">IF($A328="","",IFERROR(INDEX('Account Map'!$E$6:$E$200,MATCH($A328,'Account Map'!$A$6:$A$200,0))&amp;"",""))</f>
        <v/>
      </c>
    </row>
    <row r="329" customFormat="false" ht="15" hidden="false" customHeight="false" outlineLevel="0" collapsed="false">
      <c r="D329" s="92"/>
      <c r="E329" s="92"/>
      <c r="F329" s="91" t="str">
        <f aca="false">IF($A329="","",N(D329)-N(E329))</f>
        <v/>
      </c>
      <c r="G329" s="8" t="str">
        <f aca="false">IF($A329="","",IFERROR(INDEX('Account Map'!$D$6:$D$200,MATCH($A329,'Account Map'!$A$6:$A$200,0)),"UNMAPPED"))</f>
        <v/>
      </c>
      <c r="H329" s="8" t="str">
        <f aca="false">IF($A329="","",IFERROR(INDEX('Account Map'!$C$6:$C$200,MATCH($A329,'Account Map'!$A$6:$A$200,0)),"UNMAPPED"))</f>
        <v/>
      </c>
      <c r="I329" s="8" t="str">
        <f aca="false">IF($A329="","",IFERROR(INDEX('Account Map'!$E$6:$E$200,MATCH($A329,'Account Map'!$A$6:$A$200,0))&amp;"",""))</f>
        <v/>
      </c>
    </row>
    <row r="330" customFormat="false" ht="15" hidden="false" customHeight="false" outlineLevel="0" collapsed="false">
      <c r="D330" s="92"/>
      <c r="E330" s="92"/>
      <c r="F330" s="91" t="str">
        <f aca="false">IF($A330="","",N(D330)-N(E330))</f>
        <v/>
      </c>
      <c r="G330" s="8" t="str">
        <f aca="false">IF($A330="","",IFERROR(INDEX('Account Map'!$D$6:$D$200,MATCH($A330,'Account Map'!$A$6:$A$200,0)),"UNMAPPED"))</f>
        <v/>
      </c>
      <c r="H330" s="8" t="str">
        <f aca="false">IF($A330="","",IFERROR(INDEX('Account Map'!$C$6:$C$200,MATCH($A330,'Account Map'!$A$6:$A$200,0)),"UNMAPPED"))</f>
        <v/>
      </c>
      <c r="I330" s="8" t="str">
        <f aca="false">IF($A330="","",IFERROR(INDEX('Account Map'!$E$6:$E$200,MATCH($A330,'Account Map'!$A$6:$A$200,0))&amp;"",""))</f>
        <v/>
      </c>
    </row>
    <row r="331" customFormat="false" ht="15" hidden="false" customHeight="false" outlineLevel="0" collapsed="false">
      <c r="D331" s="92"/>
      <c r="E331" s="92"/>
      <c r="F331" s="91" t="str">
        <f aca="false">IF($A331="","",N(D331)-N(E331))</f>
        <v/>
      </c>
      <c r="G331" s="8" t="str">
        <f aca="false">IF($A331="","",IFERROR(INDEX('Account Map'!$D$6:$D$200,MATCH($A331,'Account Map'!$A$6:$A$200,0)),"UNMAPPED"))</f>
        <v/>
      </c>
      <c r="H331" s="8" t="str">
        <f aca="false">IF($A331="","",IFERROR(INDEX('Account Map'!$C$6:$C$200,MATCH($A331,'Account Map'!$A$6:$A$200,0)),"UNMAPPED"))</f>
        <v/>
      </c>
      <c r="I331" s="8" t="str">
        <f aca="false">IF($A331="","",IFERROR(INDEX('Account Map'!$E$6:$E$200,MATCH($A331,'Account Map'!$A$6:$A$200,0))&amp;"",""))</f>
        <v/>
      </c>
    </row>
    <row r="332" customFormat="false" ht="15" hidden="false" customHeight="false" outlineLevel="0" collapsed="false">
      <c r="D332" s="92"/>
      <c r="E332" s="92"/>
      <c r="F332" s="91" t="str">
        <f aca="false">IF($A332="","",N(D332)-N(E332))</f>
        <v/>
      </c>
      <c r="G332" s="8" t="str">
        <f aca="false">IF($A332="","",IFERROR(INDEX('Account Map'!$D$6:$D$200,MATCH($A332,'Account Map'!$A$6:$A$200,0)),"UNMAPPED"))</f>
        <v/>
      </c>
      <c r="H332" s="8" t="str">
        <f aca="false">IF($A332="","",IFERROR(INDEX('Account Map'!$C$6:$C$200,MATCH($A332,'Account Map'!$A$6:$A$200,0)),"UNMAPPED"))</f>
        <v/>
      </c>
      <c r="I332" s="8" t="str">
        <f aca="false">IF($A332="","",IFERROR(INDEX('Account Map'!$E$6:$E$200,MATCH($A332,'Account Map'!$A$6:$A$200,0))&amp;"",""))</f>
        <v/>
      </c>
    </row>
    <row r="333" customFormat="false" ht="15" hidden="false" customHeight="false" outlineLevel="0" collapsed="false">
      <c r="D333" s="92"/>
      <c r="E333" s="92"/>
      <c r="F333" s="91" t="str">
        <f aca="false">IF($A333="","",N(D333)-N(E333))</f>
        <v/>
      </c>
      <c r="G333" s="8" t="str">
        <f aca="false">IF($A333="","",IFERROR(INDEX('Account Map'!$D$6:$D$200,MATCH($A333,'Account Map'!$A$6:$A$200,0)),"UNMAPPED"))</f>
        <v/>
      </c>
      <c r="H333" s="8" t="str">
        <f aca="false">IF($A333="","",IFERROR(INDEX('Account Map'!$C$6:$C$200,MATCH($A333,'Account Map'!$A$6:$A$200,0)),"UNMAPPED"))</f>
        <v/>
      </c>
      <c r="I333" s="8" t="str">
        <f aca="false">IF($A333="","",IFERROR(INDEX('Account Map'!$E$6:$E$200,MATCH($A333,'Account Map'!$A$6:$A$200,0))&amp;"",""))</f>
        <v/>
      </c>
    </row>
    <row r="334" customFormat="false" ht="15" hidden="false" customHeight="false" outlineLevel="0" collapsed="false">
      <c r="D334" s="92"/>
      <c r="E334" s="92"/>
      <c r="F334" s="91" t="str">
        <f aca="false">IF($A334="","",N(D334)-N(E334))</f>
        <v/>
      </c>
      <c r="G334" s="8" t="str">
        <f aca="false">IF($A334="","",IFERROR(INDEX('Account Map'!$D$6:$D$200,MATCH($A334,'Account Map'!$A$6:$A$200,0)),"UNMAPPED"))</f>
        <v/>
      </c>
      <c r="H334" s="8" t="str">
        <f aca="false">IF($A334="","",IFERROR(INDEX('Account Map'!$C$6:$C$200,MATCH($A334,'Account Map'!$A$6:$A$200,0)),"UNMAPPED"))</f>
        <v/>
      </c>
      <c r="I334" s="8" t="str">
        <f aca="false">IF($A334="","",IFERROR(INDEX('Account Map'!$E$6:$E$200,MATCH($A334,'Account Map'!$A$6:$A$200,0))&amp;"",""))</f>
        <v/>
      </c>
    </row>
    <row r="335" customFormat="false" ht="15" hidden="false" customHeight="false" outlineLevel="0" collapsed="false">
      <c r="D335" s="92"/>
      <c r="E335" s="92"/>
      <c r="F335" s="91" t="str">
        <f aca="false">IF($A335="","",N(D335)-N(E335))</f>
        <v/>
      </c>
      <c r="G335" s="8" t="str">
        <f aca="false">IF($A335="","",IFERROR(INDEX('Account Map'!$D$6:$D$200,MATCH($A335,'Account Map'!$A$6:$A$200,0)),"UNMAPPED"))</f>
        <v/>
      </c>
      <c r="H335" s="8" t="str">
        <f aca="false">IF($A335="","",IFERROR(INDEX('Account Map'!$C$6:$C$200,MATCH($A335,'Account Map'!$A$6:$A$200,0)),"UNMAPPED"))</f>
        <v/>
      </c>
      <c r="I335" s="8" t="str">
        <f aca="false">IF($A335="","",IFERROR(INDEX('Account Map'!$E$6:$E$200,MATCH($A335,'Account Map'!$A$6:$A$200,0))&amp;"",""))</f>
        <v/>
      </c>
    </row>
    <row r="336" customFormat="false" ht="15" hidden="false" customHeight="false" outlineLevel="0" collapsed="false">
      <c r="D336" s="92"/>
      <c r="E336" s="92"/>
      <c r="F336" s="91" t="str">
        <f aca="false">IF($A336="","",N(D336)-N(E336))</f>
        <v/>
      </c>
      <c r="G336" s="8" t="str">
        <f aca="false">IF($A336="","",IFERROR(INDEX('Account Map'!$D$6:$D$200,MATCH($A336,'Account Map'!$A$6:$A$200,0)),"UNMAPPED"))</f>
        <v/>
      </c>
      <c r="H336" s="8" t="str">
        <f aca="false">IF($A336="","",IFERROR(INDEX('Account Map'!$C$6:$C$200,MATCH($A336,'Account Map'!$A$6:$A$200,0)),"UNMAPPED"))</f>
        <v/>
      </c>
      <c r="I336" s="8" t="str">
        <f aca="false">IF($A336="","",IFERROR(INDEX('Account Map'!$E$6:$E$200,MATCH($A336,'Account Map'!$A$6:$A$200,0))&amp;"",""))</f>
        <v/>
      </c>
    </row>
    <row r="337" customFormat="false" ht="15" hidden="false" customHeight="false" outlineLevel="0" collapsed="false">
      <c r="D337" s="92"/>
      <c r="E337" s="92"/>
      <c r="F337" s="91" t="str">
        <f aca="false">IF($A337="","",N(D337)-N(E337))</f>
        <v/>
      </c>
      <c r="G337" s="8" t="str">
        <f aca="false">IF($A337="","",IFERROR(INDEX('Account Map'!$D$6:$D$200,MATCH($A337,'Account Map'!$A$6:$A$200,0)),"UNMAPPED"))</f>
        <v/>
      </c>
      <c r="H337" s="8" t="str">
        <f aca="false">IF($A337="","",IFERROR(INDEX('Account Map'!$C$6:$C$200,MATCH($A337,'Account Map'!$A$6:$A$200,0)),"UNMAPPED"))</f>
        <v/>
      </c>
      <c r="I337" s="8" t="str">
        <f aca="false">IF($A337="","",IFERROR(INDEX('Account Map'!$E$6:$E$200,MATCH($A337,'Account Map'!$A$6:$A$200,0))&amp;"",""))</f>
        <v/>
      </c>
    </row>
    <row r="338" customFormat="false" ht="15" hidden="false" customHeight="false" outlineLevel="0" collapsed="false">
      <c r="D338" s="92"/>
      <c r="E338" s="92"/>
      <c r="F338" s="91" t="str">
        <f aca="false">IF($A338="","",N(D338)-N(E338))</f>
        <v/>
      </c>
      <c r="G338" s="8" t="str">
        <f aca="false">IF($A338="","",IFERROR(INDEX('Account Map'!$D$6:$D$200,MATCH($A338,'Account Map'!$A$6:$A$200,0)),"UNMAPPED"))</f>
        <v/>
      </c>
      <c r="H338" s="8" t="str">
        <f aca="false">IF($A338="","",IFERROR(INDEX('Account Map'!$C$6:$C$200,MATCH($A338,'Account Map'!$A$6:$A$200,0)),"UNMAPPED"))</f>
        <v/>
      </c>
      <c r="I338" s="8" t="str">
        <f aca="false">IF($A338="","",IFERROR(INDEX('Account Map'!$E$6:$E$200,MATCH($A338,'Account Map'!$A$6:$A$200,0))&amp;"",""))</f>
        <v/>
      </c>
    </row>
    <row r="339" customFormat="false" ht="15" hidden="false" customHeight="false" outlineLevel="0" collapsed="false">
      <c r="D339" s="92"/>
      <c r="E339" s="92"/>
      <c r="F339" s="91" t="str">
        <f aca="false">IF($A339="","",N(D339)-N(E339))</f>
        <v/>
      </c>
      <c r="G339" s="8" t="str">
        <f aca="false">IF($A339="","",IFERROR(INDEX('Account Map'!$D$6:$D$200,MATCH($A339,'Account Map'!$A$6:$A$200,0)),"UNMAPPED"))</f>
        <v/>
      </c>
      <c r="H339" s="8" t="str">
        <f aca="false">IF($A339="","",IFERROR(INDEX('Account Map'!$C$6:$C$200,MATCH($A339,'Account Map'!$A$6:$A$200,0)),"UNMAPPED"))</f>
        <v/>
      </c>
      <c r="I339" s="8" t="str">
        <f aca="false">IF($A339="","",IFERROR(INDEX('Account Map'!$E$6:$E$200,MATCH($A339,'Account Map'!$A$6:$A$200,0))&amp;"",""))</f>
        <v/>
      </c>
    </row>
    <row r="340" customFormat="false" ht="15" hidden="false" customHeight="false" outlineLevel="0" collapsed="false">
      <c r="D340" s="92"/>
      <c r="E340" s="92"/>
      <c r="F340" s="91" t="str">
        <f aca="false">IF($A340="","",N(D340)-N(E340))</f>
        <v/>
      </c>
      <c r="G340" s="8" t="str">
        <f aca="false">IF($A340="","",IFERROR(INDEX('Account Map'!$D$6:$D$200,MATCH($A340,'Account Map'!$A$6:$A$200,0)),"UNMAPPED"))</f>
        <v/>
      </c>
      <c r="H340" s="8" t="str">
        <f aca="false">IF($A340="","",IFERROR(INDEX('Account Map'!$C$6:$C$200,MATCH($A340,'Account Map'!$A$6:$A$200,0)),"UNMAPPED"))</f>
        <v/>
      </c>
      <c r="I340" s="8" t="str">
        <f aca="false">IF($A340="","",IFERROR(INDEX('Account Map'!$E$6:$E$200,MATCH($A340,'Account Map'!$A$6:$A$200,0))&amp;"",""))</f>
        <v/>
      </c>
    </row>
    <row r="341" customFormat="false" ht="15" hidden="false" customHeight="false" outlineLevel="0" collapsed="false">
      <c r="D341" s="92"/>
      <c r="E341" s="92"/>
      <c r="F341" s="91" t="str">
        <f aca="false">IF($A341="","",N(D341)-N(E341))</f>
        <v/>
      </c>
      <c r="G341" s="8" t="str">
        <f aca="false">IF($A341="","",IFERROR(INDEX('Account Map'!$D$6:$D$200,MATCH($A341,'Account Map'!$A$6:$A$200,0)),"UNMAPPED"))</f>
        <v/>
      </c>
      <c r="H341" s="8" t="str">
        <f aca="false">IF($A341="","",IFERROR(INDEX('Account Map'!$C$6:$C$200,MATCH($A341,'Account Map'!$A$6:$A$200,0)),"UNMAPPED"))</f>
        <v/>
      </c>
      <c r="I341" s="8" t="str">
        <f aca="false">IF($A341="","",IFERROR(INDEX('Account Map'!$E$6:$E$200,MATCH($A341,'Account Map'!$A$6:$A$200,0))&amp;"",""))</f>
        <v/>
      </c>
    </row>
    <row r="342" customFormat="false" ht="15" hidden="false" customHeight="false" outlineLevel="0" collapsed="false">
      <c r="D342" s="92"/>
      <c r="E342" s="92"/>
      <c r="F342" s="91" t="str">
        <f aca="false">IF($A342="","",N(D342)-N(E342))</f>
        <v/>
      </c>
      <c r="G342" s="8" t="str">
        <f aca="false">IF($A342="","",IFERROR(INDEX('Account Map'!$D$6:$D$200,MATCH($A342,'Account Map'!$A$6:$A$200,0)),"UNMAPPED"))</f>
        <v/>
      </c>
      <c r="H342" s="8" t="str">
        <f aca="false">IF($A342="","",IFERROR(INDEX('Account Map'!$C$6:$C$200,MATCH($A342,'Account Map'!$A$6:$A$200,0)),"UNMAPPED"))</f>
        <v/>
      </c>
      <c r="I342" s="8" t="str">
        <f aca="false">IF($A342="","",IFERROR(INDEX('Account Map'!$E$6:$E$200,MATCH($A342,'Account Map'!$A$6:$A$200,0))&amp;"",""))</f>
        <v/>
      </c>
    </row>
    <row r="343" customFormat="false" ht="15" hidden="false" customHeight="false" outlineLevel="0" collapsed="false">
      <c r="D343" s="92"/>
      <c r="E343" s="92"/>
      <c r="F343" s="91" t="str">
        <f aca="false">IF($A343="","",N(D343)-N(E343))</f>
        <v/>
      </c>
      <c r="G343" s="8" t="str">
        <f aca="false">IF($A343="","",IFERROR(INDEX('Account Map'!$D$6:$D$200,MATCH($A343,'Account Map'!$A$6:$A$200,0)),"UNMAPPED"))</f>
        <v/>
      </c>
      <c r="H343" s="8" t="str">
        <f aca="false">IF($A343="","",IFERROR(INDEX('Account Map'!$C$6:$C$200,MATCH($A343,'Account Map'!$A$6:$A$200,0)),"UNMAPPED"))</f>
        <v/>
      </c>
      <c r="I343" s="8" t="str">
        <f aca="false">IF($A343="","",IFERROR(INDEX('Account Map'!$E$6:$E$200,MATCH($A343,'Account Map'!$A$6:$A$200,0))&amp;"",""))</f>
        <v/>
      </c>
    </row>
    <row r="344" customFormat="false" ht="15" hidden="false" customHeight="false" outlineLevel="0" collapsed="false">
      <c r="D344" s="92"/>
      <c r="E344" s="92"/>
      <c r="F344" s="91" t="str">
        <f aca="false">IF($A344="","",N(D344)-N(E344))</f>
        <v/>
      </c>
      <c r="G344" s="8" t="str">
        <f aca="false">IF($A344="","",IFERROR(INDEX('Account Map'!$D$6:$D$200,MATCH($A344,'Account Map'!$A$6:$A$200,0)),"UNMAPPED"))</f>
        <v/>
      </c>
      <c r="H344" s="8" t="str">
        <f aca="false">IF($A344="","",IFERROR(INDEX('Account Map'!$C$6:$C$200,MATCH($A344,'Account Map'!$A$6:$A$200,0)),"UNMAPPED"))</f>
        <v/>
      </c>
      <c r="I344" s="8" t="str">
        <f aca="false">IF($A344="","",IFERROR(INDEX('Account Map'!$E$6:$E$200,MATCH($A344,'Account Map'!$A$6:$A$200,0))&amp;"",""))</f>
        <v/>
      </c>
    </row>
    <row r="345" customFormat="false" ht="15" hidden="false" customHeight="false" outlineLevel="0" collapsed="false">
      <c r="D345" s="92"/>
      <c r="E345" s="92"/>
      <c r="F345" s="91" t="str">
        <f aca="false">IF($A345="","",N(D345)-N(E345))</f>
        <v/>
      </c>
      <c r="G345" s="8" t="str">
        <f aca="false">IF($A345="","",IFERROR(INDEX('Account Map'!$D$6:$D$200,MATCH($A345,'Account Map'!$A$6:$A$200,0)),"UNMAPPED"))</f>
        <v/>
      </c>
      <c r="H345" s="8" t="str">
        <f aca="false">IF($A345="","",IFERROR(INDEX('Account Map'!$C$6:$C$200,MATCH($A345,'Account Map'!$A$6:$A$200,0)),"UNMAPPED"))</f>
        <v/>
      </c>
      <c r="I345" s="8" t="str">
        <f aca="false">IF($A345="","",IFERROR(INDEX('Account Map'!$E$6:$E$200,MATCH($A345,'Account Map'!$A$6:$A$200,0))&amp;"",""))</f>
        <v/>
      </c>
    </row>
    <row r="346" customFormat="false" ht="15" hidden="false" customHeight="false" outlineLevel="0" collapsed="false">
      <c r="D346" s="92"/>
      <c r="E346" s="92"/>
      <c r="F346" s="91" t="str">
        <f aca="false">IF($A346="","",N(D346)-N(E346))</f>
        <v/>
      </c>
      <c r="G346" s="8" t="str">
        <f aca="false">IF($A346="","",IFERROR(INDEX('Account Map'!$D$6:$D$200,MATCH($A346,'Account Map'!$A$6:$A$200,0)),"UNMAPPED"))</f>
        <v/>
      </c>
      <c r="H346" s="8" t="str">
        <f aca="false">IF($A346="","",IFERROR(INDEX('Account Map'!$C$6:$C$200,MATCH($A346,'Account Map'!$A$6:$A$200,0)),"UNMAPPED"))</f>
        <v/>
      </c>
      <c r="I346" s="8" t="str">
        <f aca="false">IF($A346="","",IFERROR(INDEX('Account Map'!$E$6:$E$200,MATCH($A346,'Account Map'!$A$6:$A$200,0))&amp;"",""))</f>
        <v/>
      </c>
    </row>
    <row r="347" customFormat="false" ht="15" hidden="false" customHeight="false" outlineLevel="0" collapsed="false">
      <c r="D347" s="92"/>
      <c r="E347" s="92"/>
      <c r="F347" s="91" t="str">
        <f aca="false">IF($A347="","",N(D347)-N(E347))</f>
        <v/>
      </c>
      <c r="G347" s="8" t="str">
        <f aca="false">IF($A347="","",IFERROR(INDEX('Account Map'!$D$6:$D$200,MATCH($A347,'Account Map'!$A$6:$A$200,0)),"UNMAPPED"))</f>
        <v/>
      </c>
      <c r="H347" s="8" t="str">
        <f aca="false">IF($A347="","",IFERROR(INDEX('Account Map'!$C$6:$C$200,MATCH($A347,'Account Map'!$A$6:$A$200,0)),"UNMAPPED"))</f>
        <v/>
      </c>
      <c r="I347" s="8" t="str">
        <f aca="false">IF($A347="","",IFERROR(INDEX('Account Map'!$E$6:$E$200,MATCH($A347,'Account Map'!$A$6:$A$200,0))&amp;"",""))</f>
        <v/>
      </c>
    </row>
    <row r="348" customFormat="false" ht="15" hidden="false" customHeight="false" outlineLevel="0" collapsed="false">
      <c r="D348" s="92"/>
      <c r="E348" s="92"/>
      <c r="F348" s="91" t="str">
        <f aca="false">IF($A348="","",N(D348)-N(E348))</f>
        <v/>
      </c>
      <c r="G348" s="8" t="str">
        <f aca="false">IF($A348="","",IFERROR(INDEX('Account Map'!$D$6:$D$200,MATCH($A348,'Account Map'!$A$6:$A$200,0)),"UNMAPPED"))</f>
        <v/>
      </c>
      <c r="H348" s="8" t="str">
        <f aca="false">IF($A348="","",IFERROR(INDEX('Account Map'!$C$6:$C$200,MATCH($A348,'Account Map'!$A$6:$A$200,0)),"UNMAPPED"))</f>
        <v/>
      </c>
      <c r="I348" s="8" t="str">
        <f aca="false">IF($A348="","",IFERROR(INDEX('Account Map'!$E$6:$E$200,MATCH($A348,'Account Map'!$A$6:$A$200,0))&amp;"",""))</f>
        <v/>
      </c>
    </row>
    <row r="349" customFormat="false" ht="15" hidden="false" customHeight="false" outlineLevel="0" collapsed="false">
      <c r="D349" s="92"/>
      <c r="E349" s="92"/>
      <c r="F349" s="91" t="str">
        <f aca="false">IF($A349="","",N(D349)-N(E349))</f>
        <v/>
      </c>
      <c r="G349" s="8" t="str">
        <f aca="false">IF($A349="","",IFERROR(INDEX('Account Map'!$D$6:$D$200,MATCH($A349,'Account Map'!$A$6:$A$200,0)),"UNMAPPED"))</f>
        <v/>
      </c>
      <c r="H349" s="8" t="str">
        <f aca="false">IF($A349="","",IFERROR(INDEX('Account Map'!$C$6:$C$200,MATCH($A349,'Account Map'!$A$6:$A$200,0)),"UNMAPPED"))</f>
        <v/>
      </c>
      <c r="I349" s="8" t="str">
        <f aca="false">IF($A349="","",IFERROR(INDEX('Account Map'!$E$6:$E$200,MATCH($A349,'Account Map'!$A$6:$A$200,0))&amp;"",""))</f>
        <v/>
      </c>
    </row>
    <row r="350" customFormat="false" ht="15" hidden="false" customHeight="false" outlineLevel="0" collapsed="false">
      <c r="D350" s="92"/>
      <c r="E350" s="92"/>
      <c r="F350" s="91" t="str">
        <f aca="false">IF($A350="","",N(D350)-N(E350))</f>
        <v/>
      </c>
      <c r="G350" s="8" t="str">
        <f aca="false">IF($A350="","",IFERROR(INDEX('Account Map'!$D$6:$D$200,MATCH($A350,'Account Map'!$A$6:$A$200,0)),"UNMAPPED"))</f>
        <v/>
      </c>
      <c r="H350" s="8" t="str">
        <f aca="false">IF($A350="","",IFERROR(INDEX('Account Map'!$C$6:$C$200,MATCH($A350,'Account Map'!$A$6:$A$200,0)),"UNMAPPED"))</f>
        <v/>
      </c>
      <c r="I350" s="8" t="str">
        <f aca="false">IF($A350="","",IFERROR(INDEX('Account Map'!$E$6:$E$200,MATCH($A350,'Account Map'!$A$6:$A$200,0))&amp;"",""))</f>
        <v/>
      </c>
    </row>
    <row r="351" customFormat="false" ht="15" hidden="false" customHeight="false" outlineLevel="0" collapsed="false">
      <c r="D351" s="92"/>
      <c r="E351" s="92"/>
      <c r="F351" s="91" t="str">
        <f aca="false">IF($A351="","",N(D351)-N(E351))</f>
        <v/>
      </c>
      <c r="G351" s="8" t="str">
        <f aca="false">IF($A351="","",IFERROR(INDEX('Account Map'!$D$6:$D$200,MATCH($A351,'Account Map'!$A$6:$A$200,0)),"UNMAPPED"))</f>
        <v/>
      </c>
      <c r="H351" s="8" t="str">
        <f aca="false">IF($A351="","",IFERROR(INDEX('Account Map'!$C$6:$C$200,MATCH($A351,'Account Map'!$A$6:$A$200,0)),"UNMAPPED"))</f>
        <v/>
      </c>
      <c r="I351" s="8" t="str">
        <f aca="false">IF($A351="","",IFERROR(INDEX('Account Map'!$E$6:$E$200,MATCH($A351,'Account Map'!$A$6:$A$200,0))&amp;"",""))</f>
        <v/>
      </c>
    </row>
    <row r="352" customFormat="false" ht="15" hidden="false" customHeight="false" outlineLevel="0" collapsed="false">
      <c r="D352" s="92"/>
      <c r="E352" s="92"/>
      <c r="F352" s="91" t="str">
        <f aca="false">IF($A352="","",N(D352)-N(E352))</f>
        <v/>
      </c>
      <c r="G352" s="8" t="str">
        <f aca="false">IF($A352="","",IFERROR(INDEX('Account Map'!$D$6:$D$200,MATCH($A352,'Account Map'!$A$6:$A$200,0)),"UNMAPPED"))</f>
        <v/>
      </c>
      <c r="H352" s="8" t="str">
        <f aca="false">IF($A352="","",IFERROR(INDEX('Account Map'!$C$6:$C$200,MATCH($A352,'Account Map'!$A$6:$A$200,0)),"UNMAPPED"))</f>
        <v/>
      </c>
      <c r="I352" s="8" t="str">
        <f aca="false">IF($A352="","",IFERROR(INDEX('Account Map'!$E$6:$E$200,MATCH($A352,'Account Map'!$A$6:$A$200,0))&amp;"",""))</f>
        <v/>
      </c>
    </row>
    <row r="353" customFormat="false" ht="15" hidden="false" customHeight="false" outlineLevel="0" collapsed="false">
      <c r="D353" s="92"/>
      <c r="E353" s="92"/>
      <c r="F353" s="91" t="str">
        <f aca="false">IF($A353="","",N(D353)-N(E353))</f>
        <v/>
      </c>
      <c r="G353" s="8" t="str">
        <f aca="false">IF($A353="","",IFERROR(INDEX('Account Map'!$D$6:$D$200,MATCH($A353,'Account Map'!$A$6:$A$200,0)),"UNMAPPED"))</f>
        <v/>
      </c>
      <c r="H353" s="8" t="str">
        <f aca="false">IF($A353="","",IFERROR(INDEX('Account Map'!$C$6:$C$200,MATCH($A353,'Account Map'!$A$6:$A$200,0)),"UNMAPPED"))</f>
        <v/>
      </c>
      <c r="I353" s="8" t="str">
        <f aca="false">IF($A353="","",IFERROR(INDEX('Account Map'!$E$6:$E$200,MATCH($A353,'Account Map'!$A$6:$A$200,0))&amp;"",""))</f>
        <v/>
      </c>
    </row>
    <row r="354" customFormat="false" ht="15" hidden="false" customHeight="false" outlineLevel="0" collapsed="false">
      <c r="D354" s="92"/>
      <c r="E354" s="92"/>
      <c r="F354" s="91" t="str">
        <f aca="false">IF($A354="","",N(D354)-N(E354))</f>
        <v/>
      </c>
      <c r="G354" s="8" t="str">
        <f aca="false">IF($A354="","",IFERROR(INDEX('Account Map'!$D$6:$D$200,MATCH($A354,'Account Map'!$A$6:$A$200,0)),"UNMAPPED"))</f>
        <v/>
      </c>
      <c r="H354" s="8" t="str">
        <f aca="false">IF($A354="","",IFERROR(INDEX('Account Map'!$C$6:$C$200,MATCH($A354,'Account Map'!$A$6:$A$200,0)),"UNMAPPED"))</f>
        <v/>
      </c>
      <c r="I354" s="8" t="str">
        <f aca="false">IF($A354="","",IFERROR(INDEX('Account Map'!$E$6:$E$200,MATCH($A354,'Account Map'!$A$6:$A$200,0))&amp;"",""))</f>
        <v/>
      </c>
    </row>
    <row r="355" customFormat="false" ht="15" hidden="false" customHeight="false" outlineLevel="0" collapsed="false">
      <c r="D355" s="92"/>
      <c r="E355" s="92"/>
      <c r="F355" s="91" t="str">
        <f aca="false">IF($A355="","",N(D355)-N(E355))</f>
        <v/>
      </c>
      <c r="G355" s="8" t="str">
        <f aca="false">IF($A355="","",IFERROR(INDEX('Account Map'!$D$6:$D$200,MATCH($A355,'Account Map'!$A$6:$A$200,0)),"UNMAPPED"))</f>
        <v/>
      </c>
      <c r="H355" s="8" t="str">
        <f aca="false">IF($A355="","",IFERROR(INDEX('Account Map'!$C$6:$C$200,MATCH($A355,'Account Map'!$A$6:$A$200,0)),"UNMAPPED"))</f>
        <v/>
      </c>
      <c r="I355" s="8" t="str">
        <f aca="false">IF($A355="","",IFERROR(INDEX('Account Map'!$E$6:$E$200,MATCH($A355,'Account Map'!$A$6:$A$200,0))&amp;"",""))</f>
        <v/>
      </c>
    </row>
    <row r="356" customFormat="false" ht="15" hidden="false" customHeight="false" outlineLevel="0" collapsed="false">
      <c r="D356" s="92"/>
      <c r="E356" s="92"/>
      <c r="F356" s="91" t="str">
        <f aca="false">IF($A356="","",N(D356)-N(E356))</f>
        <v/>
      </c>
      <c r="G356" s="8" t="str">
        <f aca="false">IF($A356="","",IFERROR(INDEX('Account Map'!$D$6:$D$200,MATCH($A356,'Account Map'!$A$6:$A$200,0)),"UNMAPPED"))</f>
        <v/>
      </c>
      <c r="H356" s="8" t="str">
        <f aca="false">IF($A356="","",IFERROR(INDEX('Account Map'!$C$6:$C$200,MATCH($A356,'Account Map'!$A$6:$A$200,0)),"UNMAPPED"))</f>
        <v/>
      </c>
      <c r="I356" s="8" t="str">
        <f aca="false">IF($A356="","",IFERROR(INDEX('Account Map'!$E$6:$E$200,MATCH($A356,'Account Map'!$A$6:$A$200,0))&amp;"",""))</f>
        <v/>
      </c>
    </row>
    <row r="357" customFormat="false" ht="15" hidden="false" customHeight="false" outlineLevel="0" collapsed="false">
      <c r="D357" s="92"/>
      <c r="E357" s="92"/>
      <c r="F357" s="91" t="str">
        <f aca="false">IF($A357="","",N(D357)-N(E357))</f>
        <v/>
      </c>
      <c r="G357" s="8" t="str">
        <f aca="false">IF($A357="","",IFERROR(INDEX('Account Map'!$D$6:$D$200,MATCH($A357,'Account Map'!$A$6:$A$200,0)),"UNMAPPED"))</f>
        <v/>
      </c>
      <c r="H357" s="8" t="str">
        <f aca="false">IF($A357="","",IFERROR(INDEX('Account Map'!$C$6:$C$200,MATCH($A357,'Account Map'!$A$6:$A$200,0)),"UNMAPPED"))</f>
        <v/>
      </c>
      <c r="I357" s="8" t="str">
        <f aca="false">IF($A357="","",IFERROR(INDEX('Account Map'!$E$6:$E$200,MATCH($A357,'Account Map'!$A$6:$A$200,0))&amp;"",""))</f>
        <v/>
      </c>
    </row>
    <row r="358" customFormat="false" ht="15" hidden="false" customHeight="false" outlineLevel="0" collapsed="false">
      <c r="D358" s="92"/>
      <c r="E358" s="92"/>
      <c r="F358" s="91" t="str">
        <f aca="false">IF($A358="","",N(D358)-N(E358))</f>
        <v/>
      </c>
      <c r="G358" s="8" t="str">
        <f aca="false">IF($A358="","",IFERROR(INDEX('Account Map'!$D$6:$D$200,MATCH($A358,'Account Map'!$A$6:$A$200,0)),"UNMAPPED"))</f>
        <v/>
      </c>
      <c r="H358" s="8" t="str">
        <f aca="false">IF($A358="","",IFERROR(INDEX('Account Map'!$C$6:$C$200,MATCH($A358,'Account Map'!$A$6:$A$200,0)),"UNMAPPED"))</f>
        <v/>
      </c>
      <c r="I358" s="8" t="str">
        <f aca="false">IF($A358="","",IFERROR(INDEX('Account Map'!$E$6:$E$200,MATCH($A358,'Account Map'!$A$6:$A$200,0))&amp;"",""))</f>
        <v/>
      </c>
    </row>
    <row r="359" customFormat="false" ht="15" hidden="false" customHeight="false" outlineLevel="0" collapsed="false">
      <c r="D359" s="92"/>
      <c r="E359" s="92"/>
      <c r="F359" s="91" t="str">
        <f aca="false">IF($A359="","",N(D359)-N(E359))</f>
        <v/>
      </c>
      <c r="G359" s="8" t="str">
        <f aca="false">IF($A359="","",IFERROR(INDEX('Account Map'!$D$6:$D$200,MATCH($A359,'Account Map'!$A$6:$A$200,0)),"UNMAPPED"))</f>
        <v/>
      </c>
      <c r="H359" s="8" t="str">
        <f aca="false">IF($A359="","",IFERROR(INDEX('Account Map'!$C$6:$C$200,MATCH($A359,'Account Map'!$A$6:$A$200,0)),"UNMAPPED"))</f>
        <v/>
      </c>
      <c r="I359" s="8" t="str">
        <f aca="false">IF($A359="","",IFERROR(INDEX('Account Map'!$E$6:$E$200,MATCH($A359,'Account Map'!$A$6:$A$200,0))&amp;"",""))</f>
        <v/>
      </c>
    </row>
    <row r="360" customFormat="false" ht="15" hidden="false" customHeight="false" outlineLevel="0" collapsed="false">
      <c r="D360" s="92"/>
      <c r="E360" s="92"/>
      <c r="F360" s="91" t="str">
        <f aca="false">IF($A360="","",N(D360)-N(E360))</f>
        <v/>
      </c>
      <c r="G360" s="8" t="str">
        <f aca="false">IF($A360="","",IFERROR(INDEX('Account Map'!$D$6:$D$200,MATCH($A360,'Account Map'!$A$6:$A$200,0)),"UNMAPPED"))</f>
        <v/>
      </c>
      <c r="H360" s="8" t="str">
        <f aca="false">IF($A360="","",IFERROR(INDEX('Account Map'!$C$6:$C$200,MATCH($A360,'Account Map'!$A$6:$A$200,0)),"UNMAPPED"))</f>
        <v/>
      </c>
      <c r="I360" s="8" t="str">
        <f aca="false">IF($A360="","",IFERROR(INDEX('Account Map'!$E$6:$E$200,MATCH($A360,'Account Map'!$A$6:$A$200,0))&amp;"",""))</f>
        <v/>
      </c>
    </row>
    <row r="361" customFormat="false" ht="15" hidden="false" customHeight="false" outlineLevel="0" collapsed="false">
      <c r="D361" s="92"/>
      <c r="E361" s="92"/>
      <c r="F361" s="91" t="str">
        <f aca="false">IF($A361="","",N(D361)-N(E361))</f>
        <v/>
      </c>
      <c r="G361" s="8" t="str">
        <f aca="false">IF($A361="","",IFERROR(INDEX('Account Map'!$D$6:$D$200,MATCH($A361,'Account Map'!$A$6:$A$200,0)),"UNMAPPED"))</f>
        <v/>
      </c>
      <c r="H361" s="8" t="str">
        <f aca="false">IF($A361="","",IFERROR(INDEX('Account Map'!$C$6:$C$200,MATCH($A361,'Account Map'!$A$6:$A$200,0)),"UNMAPPED"))</f>
        <v/>
      </c>
      <c r="I361" s="8" t="str">
        <f aca="false">IF($A361="","",IFERROR(INDEX('Account Map'!$E$6:$E$200,MATCH($A361,'Account Map'!$A$6:$A$200,0))&amp;"",""))</f>
        <v/>
      </c>
    </row>
    <row r="362" customFormat="false" ht="15" hidden="false" customHeight="false" outlineLevel="0" collapsed="false">
      <c r="D362" s="92"/>
      <c r="E362" s="92"/>
      <c r="F362" s="91" t="str">
        <f aca="false">IF($A362="","",N(D362)-N(E362))</f>
        <v/>
      </c>
      <c r="G362" s="8" t="str">
        <f aca="false">IF($A362="","",IFERROR(INDEX('Account Map'!$D$6:$D$200,MATCH($A362,'Account Map'!$A$6:$A$200,0)),"UNMAPPED"))</f>
        <v/>
      </c>
      <c r="H362" s="8" t="str">
        <f aca="false">IF($A362="","",IFERROR(INDEX('Account Map'!$C$6:$C$200,MATCH($A362,'Account Map'!$A$6:$A$200,0)),"UNMAPPED"))</f>
        <v/>
      </c>
      <c r="I362" s="8" t="str">
        <f aca="false">IF($A362="","",IFERROR(INDEX('Account Map'!$E$6:$E$200,MATCH($A362,'Account Map'!$A$6:$A$200,0))&amp;"",""))</f>
        <v/>
      </c>
    </row>
    <row r="363" customFormat="false" ht="15" hidden="false" customHeight="false" outlineLevel="0" collapsed="false">
      <c r="D363" s="92"/>
      <c r="E363" s="92"/>
      <c r="F363" s="91" t="str">
        <f aca="false">IF($A363="","",N(D363)-N(E363))</f>
        <v/>
      </c>
      <c r="G363" s="8" t="str">
        <f aca="false">IF($A363="","",IFERROR(INDEX('Account Map'!$D$6:$D$200,MATCH($A363,'Account Map'!$A$6:$A$200,0)),"UNMAPPED"))</f>
        <v/>
      </c>
      <c r="H363" s="8" t="str">
        <f aca="false">IF($A363="","",IFERROR(INDEX('Account Map'!$C$6:$C$200,MATCH($A363,'Account Map'!$A$6:$A$200,0)),"UNMAPPED"))</f>
        <v/>
      </c>
      <c r="I363" s="8" t="str">
        <f aca="false">IF($A363="","",IFERROR(INDEX('Account Map'!$E$6:$E$200,MATCH($A363,'Account Map'!$A$6:$A$200,0))&amp;"",""))</f>
        <v/>
      </c>
    </row>
    <row r="364" customFormat="false" ht="15" hidden="false" customHeight="false" outlineLevel="0" collapsed="false">
      <c r="D364" s="92"/>
      <c r="E364" s="92"/>
      <c r="F364" s="91" t="str">
        <f aca="false">IF($A364="","",N(D364)-N(E364))</f>
        <v/>
      </c>
      <c r="G364" s="8" t="str">
        <f aca="false">IF($A364="","",IFERROR(INDEX('Account Map'!$D$6:$D$200,MATCH($A364,'Account Map'!$A$6:$A$200,0)),"UNMAPPED"))</f>
        <v/>
      </c>
      <c r="H364" s="8" t="str">
        <f aca="false">IF($A364="","",IFERROR(INDEX('Account Map'!$C$6:$C$200,MATCH($A364,'Account Map'!$A$6:$A$200,0)),"UNMAPPED"))</f>
        <v/>
      </c>
      <c r="I364" s="8" t="str">
        <f aca="false">IF($A364="","",IFERROR(INDEX('Account Map'!$E$6:$E$200,MATCH($A364,'Account Map'!$A$6:$A$200,0))&amp;"",""))</f>
        <v/>
      </c>
    </row>
    <row r="365" customFormat="false" ht="15" hidden="false" customHeight="false" outlineLevel="0" collapsed="false">
      <c r="D365" s="92"/>
      <c r="E365" s="92"/>
      <c r="F365" s="91" t="str">
        <f aca="false">IF($A365="","",N(D365)-N(E365))</f>
        <v/>
      </c>
      <c r="G365" s="8" t="str">
        <f aca="false">IF($A365="","",IFERROR(INDEX('Account Map'!$D$6:$D$200,MATCH($A365,'Account Map'!$A$6:$A$200,0)),"UNMAPPED"))</f>
        <v/>
      </c>
      <c r="H365" s="8" t="str">
        <f aca="false">IF($A365="","",IFERROR(INDEX('Account Map'!$C$6:$C$200,MATCH($A365,'Account Map'!$A$6:$A$200,0)),"UNMAPPED"))</f>
        <v/>
      </c>
      <c r="I365" s="8" t="str">
        <f aca="false">IF($A365="","",IFERROR(INDEX('Account Map'!$E$6:$E$200,MATCH($A365,'Account Map'!$A$6:$A$200,0))&amp;"",""))</f>
        <v/>
      </c>
    </row>
    <row r="366" customFormat="false" ht="15" hidden="false" customHeight="false" outlineLevel="0" collapsed="false">
      <c r="D366" s="92"/>
      <c r="E366" s="92"/>
      <c r="F366" s="91" t="str">
        <f aca="false">IF($A366="","",N(D366)-N(E366))</f>
        <v/>
      </c>
      <c r="G366" s="8" t="str">
        <f aca="false">IF($A366="","",IFERROR(INDEX('Account Map'!$D$6:$D$200,MATCH($A366,'Account Map'!$A$6:$A$200,0)),"UNMAPPED"))</f>
        <v/>
      </c>
      <c r="H366" s="8" t="str">
        <f aca="false">IF($A366="","",IFERROR(INDEX('Account Map'!$C$6:$C$200,MATCH($A366,'Account Map'!$A$6:$A$200,0)),"UNMAPPED"))</f>
        <v/>
      </c>
      <c r="I366" s="8" t="str">
        <f aca="false">IF($A366="","",IFERROR(INDEX('Account Map'!$E$6:$E$200,MATCH($A366,'Account Map'!$A$6:$A$200,0))&amp;"",""))</f>
        <v/>
      </c>
    </row>
    <row r="367" customFormat="false" ht="15" hidden="false" customHeight="false" outlineLevel="0" collapsed="false">
      <c r="D367" s="92"/>
      <c r="E367" s="92"/>
      <c r="F367" s="91" t="str">
        <f aca="false">IF($A367="","",N(D367)-N(E367))</f>
        <v/>
      </c>
      <c r="G367" s="8" t="str">
        <f aca="false">IF($A367="","",IFERROR(INDEX('Account Map'!$D$6:$D$200,MATCH($A367,'Account Map'!$A$6:$A$200,0)),"UNMAPPED"))</f>
        <v/>
      </c>
      <c r="H367" s="8" t="str">
        <f aca="false">IF($A367="","",IFERROR(INDEX('Account Map'!$C$6:$C$200,MATCH($A367,'Account Map'!$A$6:$A$200,0)),"UNMAPPED"))</f>
        <v/>
      </c>
      <c r="I367" s="8" t="str">
        <f aca="false">IF($A367="","",IFERROR(INDEX('Account Map'!$E$6:$E$200,MATCH($A367,'Account Map'!$A$6:$A$200,0))&amp;"",""))</f>
        <v/>
      </c>
    </row>
    <row r="368" customFormat="false" ht="15" hidden="false" customHeight="false" outlineLevel="0" collapsed="false">
      <c r="D368" s="92"/>
      <c r="E368" s="92"/>
      <c r="F368" s="91" t="str">
        <f aca="false">IF($A368="","",N(D368)-N(E368))</f>
        <v/>
      </c>
      <c r="G368" s="8" t="str">
        <f aca="false">IF($A368="","",IFERROR(INDEX('Account Map'!$D$6:$D$200,MATCH($A368,'Account Map'!$A$6:$A$200,0)),"UNMAPPED"))</f>
        <v/>
      </c>
      <c r="H368" s="8" t="str">
        <f aca="false">IF($A368="","",IFERROR(INDEX('Account Map'!$C$6:$C$200,MATCH($A368,'Account Map'!$A$6:$A$200,0)),"UNMAPPED"))</f>
        <v/>
      </c>
      <c r="I368" s="8" t="str">
        <f aca="false">IF($A368="","",IFERROR(INDEX('Account Map'!$E$6:$E$200,MATCH($A368,'Account Map'!$A$6:$A$200,0))&amp;"",""))</f>
        <v/>
      </c>
    </row>
    <row r="369" customFormat="false" ht="15" hidden="false" customHeight="false" outlineLevel="0" collapsed="false">
      <c r="D369" s="92"/>
      <c r="E369" s="92"/>
      <c r="F369" s="91" t="str">
        <f aca="false">IF($A369="","",N(D369)-N(E369))</f>
        <v/>
      </c>
      <c r="G369" s="8" t="str">
        <f aca="false">IF($A369="","",IFERROR(INDEX('Account Map'!$D$6:$D$200,MATCH($A369,'Account Map'!$A$6:$A$200,0)),"UNMAPPED"))</f>
        <v/>
      </c>
      <c r="H369" s="8" t="str">
        <f aca="false">IF($A369="","",IFERROR(INDEX('Account Map'!$C$6:$C$200,MATCH($A369,'Account Map'!$A$6:$A$200,0)),"UNMAPPED"))</f>
        <v/>
      </c>
      <c r="I369" s="8" t="str">
        <f aca="false">IF($A369="","",IFERROR(INDEX('Account Map'!$E$6:$E$200,MATCH($A369,'Account Map'!$A$6:$A$200,0))&amp;"",""))</f>
        <v/>
      </c>
    </row>
    <row r="370" customFormat="false" ht="15" hidden="false" customHeight="false" outlineLevel="0" collapsed="false">
      <c r="D370" s="92"/>
      <c r="E370" s="92"/>
      <c r="F370" s="91" t="str">
        <f aca="false">IF($A370="","",N(D370)-N(E370))</f>
        <v/>
      </c>
      <c r="G370" s="8" t="str">
        <f aca="false">IF($A370="","",IFERROR(INDEX('Account Map'!$D$6:$D$200,MATCH($A370,'Account Map'!$A$6:$A$200,0)),"UNMAPPED"))</f>
        <v/>
      </c>
      <c r="H370" s="8" t="str">
        <f aca="false">IF($A370="","",IFERROR(INDEX('Account Map'!$C$6:$C$200,MATCH($A370,'Account Map'!$A$6:$A$200,0)),"UNMAPPED"))</f>
        <v/>
      </c>
      <c r="I370" s="8" t="str">
        <f aca="false">IF($A370="","",IFERROR(INDEX('Account Map'!$E$6:$E$200,MATCH($A370,'Account Map'!$A$6:$A$200,0))&amp;"",""))</f>
        <v/>
      </c>
    </row>
    <row r="371" customFormat="false" ht="15" hidden="false" customHeight="false" outlineLevel="0" collapsed="false">
      <c r="D371" s="92"/>
      <c r="E371" s="92"/>
      <c r="F371" s="91" t="str">
        <f aca="false">IF($A371="","",N(D371)-N(E371))</f>
        <v/>
      </c>
      <c r="G371" s="8" t="str">
        <f aca="false">IF($A371="","",IFERROR(INDEX('Account Map'!$D$6:$D$200,MATCH($A371,'Account Map'!$A$6:$A$200,0)),"UNMAPPED"))</f>
        <v/>
      </c>
      <c r="H371" s="8" t="str">
        <f aca="false">IF($A371="","",IFERROR(INDEX('Account Map'!$C$6:$C$200,MATCH($A371,'Account Map'!$A$6:$A$200,0)),"UNMAPPED"))</f>
        <v/>
      </c>
      <c r="I371" s="8" t="str">
        <f aca="false">IF($A371="","",IFERROR(INDEX('Account Map'!$E$6:$E$200,MATCH($A371,'Account Map'!$A$6:$A$200,0))&amp;"",""))</f>
        <v/>
      </c>
    </row>
    <row r="372" customFormat="false" ht="15" hidden="false" customHeight="false" outlineLevel="0" collapsed="false">
      <c r="D372" s="92"/>
      <c r="E372" s="92"/>
      <c r="F372" s="91" t="str">
        <f aca="false">IF($A372="","",N(D372)-N(E372))</f>
        <v/>
      </c>
      <c r="G372" s="8" t="str">
        <f aca="false">IF($A372="","",IFERROR(INDEX('Account Map'!$D$6:$D$200,MATCH($A372,'Account Map'!$A$6:$A$200,0)),"UNMAPPED"))</f>
        <v/>
      </c>
      <c r="H372" s="8" t="str">
        <f aca="false">IF($A372="","",IFERROR(INDEX('Account Map'!$C$6:$C$200,MATCH($A372,'Account Map'!$A$6:$A$200,0)),"UNMAPPED"))</f>
        <v/>
      </c>
      <c r="I372" s="8" t="str">
        <f aca="false">IF($A372="","",IFERROR(INDEX('Account Map'!$E$6:$E$200,MATCH($A372,'Account Map'!$A$6:$A$200,0))&amp;"",""))</f>
        <v/>
      </c>
    </row>
    <row r="373" customFormat="false" ht="15" hidden="false" customHeight="false" outlineLevel="0" collapsed="false">
      <c r="D373" s="92"/>
      <c r="E373" s="92"/>
      <c r="F373" s="91" t="str">
        <f aca="false">IF($A373="","",N(D373)-N(E373))</f>
        <v/>
      </c>
      <c r="G373" s="8" t="str">
        <f aca="false">IF($A373="","",IFERROR(INDEX('Account Map'!$D$6:$D$200,MATCH($A373,'Account Map'!$A$6:$A$200,0)),"UNMAPPED"))</f>
        <v/>
      </c>
      <c r="H373" s="8" t="str">
        <f aca="false">IF($A373="","",IFERROR(INDEX('Account Map'!$C$6:$C$200,MATCH($A373,'Account Map'!$A$6:$A$200,0)),"UNMAPPED"))</f>
        <v/>
      </c>
      <c r="I373" s="8" t="str">
        <f aca="false">IF($A373="","",IFERROR(INDEX('Account Map'!$E$6:$E$200,MATCH($A373,'Account Map'!$A$6:$A$200,0))&amp;"",""))</f>
        <v/>
      </c>
    </row>
    <row r="374" customFormat="false" ht="15" hidden="false" customHeight="false" outlineLevel="0" collapsed="false">
      <c r="D374" s="92"/>
      <c r="E374" s="92"/>
      <c r="F374" s="91" t="str">
        <f aca="false">IF($A374="","",N(D374)-N(E374))</f>
        <v/>
      </c>
      <c r="G374" s="8" t="str">
        <f aca="false">IF($A374="","",IFERROR(INDEX('Account Map'!$D$6:$D$200,MATCH($A374,'Account Map'!$A$6:$A$200,0)),"UNMAPPED"))</f>
        <v/>
      </c>
      <c r="H374" s="8" t="str">
        <f aca="false">IF($A374="","",IFERROR(INDEX('Account Map'!$C$6:$C$200,MATCH($A374,'Account Map'!$A$6:$A$200,0)),"UNMAPPED"))</f>
        <v/>
      </c>
      <c r="I374" s="8" t="str">
        <f aca="false">IF($A374="","",IFERROR(INDEX('Account Map'!$E$6:$E$200,MATCH($A374,'Account Map'!$A$6:$A$200,0))&amp;"",""))</f>
        <v/>
      </c>
    </row>
    <row r="375" customFormat="false" ht="15" hidden="false" customHeight="false" outlineLevel="0" collapsed="false">
      <c r="D375" s="92"/>
      <c r="E375" s="92"/>
      <c r="F375" s="91" t="str">
        <f aca="false">IF($A375="","",N(D375)-N(E375))</f>
        <v/>
      </c>
      <c r="G375" s="8" t="str">
        <f aca="false">IF($A375="","",IFERROR(INDEX('Account Map'!$D$6:$D$200,MATCH($A375,'Account Map'!$A$6:$A$200,0)),"UNMAPPED"))</f>
        <v/>
      </c>
      <c r="H375" s="8" t="str">
        <f aca="false">IF($A375="","",IFERROR(INDEX('Account Map'!$C$6:$C$200,MATCH($A375,'Account Map'!$A$6:$A$200,0)),"UNMAPPED"))</f>
        <v/>
      </c>
      <c r="I375" s="8" t="str">
        <f aca="false">IF($A375="","",IFERROR(INDEX('Account Map'!$E$6:$E$200,MATCH($A375,'Account Map'!$A$6:$A$200,0))&amp;"",""))</f>
        <v/>
      </c>
    </row>
    <row r="376" customFormat="false" ht="15" hidden="false" customHeight="false" outlineLevel="0" collapsed="false">
      <c r="D376" s="92"/>
      <c r="E376" s="92"/>
      <c r="F376" s="91" t="str">
        <f aca="false">IF($A376="","",N(D376)-N(E376))</f>
        <v/>
      </c>
      <c r="G376" s="8" t="str">
        <f aca="false">IF($A376="","",IFERROR(INDEX('Account Map'!$D$6:$D$200,MATCH($A376,'Account Map'!$A$6:$A$200,0)),"UNMAPPED"))</f>
        <v/>
      </c>
      <c r="H376" s="8" t="str">
        <f aca="false">IF($A376="","",IFERROR(INDEX('Account Map'!$C$6:$C$200,MATCH($A376,'Account Map'!$A$6:$A$200,0)),"UNMAPPED"))</f>
        <v/>
      </c>
      <c r="I376" s="8" t="str">
        <f aca="false">IF($A376="","",IFERROR(INDEX('Account Map'!$E$6:$E$200,MATCH($A376,'Account Map'!$A$6:$A$200,0))&amp;"",""))</f>
        <v/>
      </c>
    </row>
    <row r="377" customFormat="false" ht="15" hidden="false" customHeight="false" outlineLevel="0" collapsed="false">
      <c r="D377" s="92"/>
      <c r="E377" s="92"/>
      <c r="F377" s="91" t="str">
        <f aca="false">IF($A377="","",N(D377)-N(E377))</f>
        <v/>
      </c>
      <c r="G377" s="8" t="str">
        <f aca="false">IF($A377="","",IFERROR(INDEX('Account Map'!$D$6:$D$200,MATCH($A377,'Account Map'!$A$6:$A$200,0)),"UNMAPPED"))</f>
        <v/>
      </c>
      <c r="H377" s="8" t="str">
        <f aca="false">IF($A377="","",IFERROR(INDEX('Account Map'!$C$6:$C$200,MATCH($A377,'Account Map'!$A$6:$A$200,0)),"UNMAPPED"))</f>
        <v/>
      </c>
      <c r="I377" s="8" t="str">
        <f aca="false">IF($A377="","",IFERROR(INDEX('Account Map'!$E$6:$E$200,MATCH($A377,'Account Map'!$A$6:$A$200,0))&amp;"",""))</f>
        <v/>
      </c>
    </row>
    <row r="378" customFormat="false" ht="15" hidden="false" customHeight="false" outlineLevel="0" collapsed="false">
      <c r="D378" s="92"/>
      <c r="E378" s="92"/>
      <c r="F378" s="91" t="str">
        <f aca="false">IF($A378="","",N(D378)-N(E378))</f>
        <v/>
      </c>
      <c r="G378" s="8" t="str">
        <f aca="false">IF($A378="","",IFERROR(INDEX('Account Map'!$D$6:$D$200,MATCH($A378,'Account Map'!$A$6:$A$200,0)),"UNMAPPED"))</f>
        <v/>
      </c>
      <c r="H378" s="8" t="str">
        <f aca="false">IF($A378="","",IFERROR(INDEX('Account Map'!$C$6:$C$200,MATCH($A378,'Account Map'!$A$6:$A$200,0)),"UNMAPPED"))</f>
        <v/>
      </c>
      <c r="I378" s="8" t="str">
        <f aca="false">IF($A378="","",IFERROR(INDEX('Account Map'!$E$6:$E$200,MATCH($A378,'Account Map'!$A$6:$A$200,0))&amp;"",""))</f>
        <v/>
      </c>
    </row>
    <row r="379" customFormat="false" ht="15" hidden="false" customHeight="false" outlineLevel="0" collapsed="false">
      <c r="D379" s="92"/>
      <c r="E379" s="92"/>
      <c r="F379" s="91" t="str">
        <f aca="false">IF($A379="","",N(D379)-N(E379))</f>
        <v/>
      </c>
      <c r="G379" s="8" t="str">
        <f aca="false">IF($A379="","",IFERROR(INDEX('Account Map'!$D$6:$D$200,MATCH($A379,'Account Map'!$A$6:$A$200,0)),"UNMAPPED"))</f>
        <v/>
      </c>
      <c r="H379" s="8" t="str">
        <f aca="false">IF($A379="","",IFERROR(INDEX('Account Map'!$C$6:$C$200,MATCH($A379,'Account Map'!$A$6:$A$200,0)),"UNMAPPED"))</f>
        <v/>
      </c>
      <c r="I379" s="8" t="str">
        <f aca="false">IF($A379="","",IFERROR(INDEX('Account Map'!$E$6:$E$200,MATCH($A379,'Account Map'!$A$6:$A$200,0))&amp;"",""))</f>
        <v/>
      </c>
    </row>
    <row r="380" customFormat="false" ht="15" hidden="false" customHeight="false" outlineLevel="0" collapsed="false">
      <c r="D380" s="92"/>
      <c r="E380" s="92"/>
      <c r="F380" s="91" t="str">
        <f aca="false">IF($A380="","",N(D380)-N(E380))</f>
        <v/>
      </c>
      <c r="G380" s="8" t="str">
        <f aca="false">IF($A380="","",IFERROR(INDEX('Account Map'!$D$6:$D$200,MATCH($A380,'Account Map'!$A$6:$A$200,0)),"UNMAPPED"))</f>
        <v/>
      </c>
      <c r="H380" s="8" t="str">
        <f aca="false">IF($A380="","",IFERROR(INDEX('Account Map'!$C$6:$C$200,MATCH($A380,'Account Map'!$A$6:$A$200,0)),"UNMAPPED"))</f>
        <v/>
      </c>
      <c r="I380" s="8" t="str">
        <f aca="false">IF($A380="","",IFERROR(INDEX('Account Map'!$E$6:$E$200,MATCH($A380,'Account Map'!$A$6:$A$200,0))&amp;"",""))</f>
        <v/>
      </c>
    </row>
    <row r="381" customFormat="false" ht="15" hidden="false" customHeight="false" outlineLevel="0" collapsed="false">
      <c r="D381" s="92"/>
      <c r="E381" s="92"/>
      <c r="F381" s="91" t="str">
        <f aca="false">IF($A381="","",N(D381)-N(E381))</f>
        <v/>
      </c>
      <c r="G381" s="8" t="str">
        <f aca="false">IF($A381="","",IFERROR(INDEX('Account Map'!$D$6:$D$200,MATCH($A381,'Account Map'!$A$6:$A$200,0)),"UNMAPPED"))</f>
        <v/>
      </c>
      <c r="H381" s="8" t="str">
        <f aca="false">IF($A381="","",IFERROR(INDEX('Account Map'!$C$6:$C$200,MATCH($A381,'Account Map'!$A$6:$A$200,0)),"UNMAPPED"))</f>
        <v/>
      </c>
      <c r="I381" s="8" t="str">
        <f aca="false">IF($A381="","",IFERROR(INDEX('Account Map'!$E$6:$E$200,MATCH($A381,'Account Map'!$A$6:$A$200,0))&amp;"",""))</f>
        <v/>
      </c>
    </row>
    <row r="382" customFormat="false" ht="15" hidden="false" customHeight="false" outlineLevel="0" collapsed="false">
      <c r="D382" s="92"/>
      <c r="E382" s="92"/>
      <c r="F382" s="91" t="str">
        <f aca="false">IF($A382="","",N(D382)-N(E382))</f>
        <v/>
      </c>
      <c r="G382" s="8" t="str">
        <f aca="false">IF($A382="","",IFERROR(INDEX('Account Map'!$D$6:$D$200,MATCH($A382,'Account Map'!$A$6:$A$200,0)),"UNMAPPED"))</f>
        <v/>
      </c>
      <c r="H382" s="8" t="str">
        <f aca="false">IF($A382="","",IFERROR(INDEX('Account Map'!$C$6:$C$200,MATCH($A382,'Account Map'!$A$6:$A$200,0)),"UNMAPPED"))</f>
        <v/>
      </c>
      <c r="I382" s="8" t="str">
        <f aca="false">IF($A382="","",IFERROR(INDEX('Account Map'!$E$6:$E$200,MATCH($A382,'Account Map'!$A$6:$A$200,0))&amp;"",""))</f>
        <v/>
      </c>
    </row>
    <row r="383" customFormat="false" ht="15" hidden="false" customHeight="false" outlineLevel="0" collapsed="false">
      <c r="D383" s="92"/>
      <c r="E383" s="92"/>
      <c r="F383" s="91" t="str">
        <f aca="false">IF($A383="","",N(D383)-N(E383))</f>
        <v/>
      </c>
      <c r="G383" s="8" t="str">
        <f aca="false">IF($A383="","",IFERROR(INDEX('Account Map'!$D$6:$D$200,MATCH($A383,'Account Map'!$A$6:$A$200,0)),"UNMAPPED"))</f>
        <v/>
      </c>
      <c r="H383" s="8" t="str">
        <f aca="false">IF($A383="","",IFERROR(INDEX('Account Map'!$C$6:$C$200,MATCH($A383,'Account Map'!$A$6:$A$200,0)),"UNMAPPED"))</f>
        <v/>
      </c>
      <c r="I383" s="8" t="str">
        <f aca="false">IF($A383="","",IFERROR(INDEX('Account Map'!$E$6:$E$200,MATCH($A383,'Account Map'!$A$6:$A$200,0))&amp;"",""))</f>
        <v/>
      </c>
    </row>
    <row r="384" customFormat="false" ht="15" hidden="false" customHeight="false" outlineLevel="0" collapsed="false">
      <c r="D384" s="92"/>
      <c r="E384" s="92"/>
      <c r="F384" s="91" t="str">
        <f aca="false">IF($A384="","",N(D384)-N(E384))</f>
        <v/>
      </c>
      <c r="G384" s="8" t="str">
        <f aca="false">IF($A384="","",IFERROR(INDEX('Account Map'!$D$6:$D$200,MATCH($A384,'Account Map'!$A$6:$A$200,0)),"UNMAPPED"))</f>
        <v/>
      </c>
      <c r="H384" s="8" t="str">
        <f aca="false">IF($A384="","",IFERROR(INDEX('Account Map'!$C$6:$C$200,MATCH($A384,'Account Map'!$A$6:$A$200,0)),"UNMAPPED"))</f>
        <v/>
      </c>
      <c r="I384" s="8" t="str">
        <f aca="false">IF($A384="","",IFERROR(INDEX('Account Map'!$E$6:$E$200,MATCH($A384,'Account Map'!$A$6:$A$200,0))&amp;"",""))</f>
        <v/>
      </c>
    </row>
    <row r="385" customFormat="false" ht="15" hidden="false" customHeight="false" outlineLevel="0" collapsed="false">
      <c r="D385" s="92"/>
      <c r="E385" s="92"/>
      <c r="F385" s="91" t="str">
        <f aca="false">IF($A385="","",N(D385)-N(E385))</f>
        <v/>
      </c>
      <c r="G385" s="8" t="str">
        <f aca="false">IF($A385="","",IFERROR(INDEX('Account Map'!$D$6:$D$200,MATCH($A385,'Account Map'!$A$6:$A$200,0)),"UNMAPPED"))</f>
        <v/>
      </c>
      <c r="H385" s="8" t="str">
        <f aca="false">IF($A385="","",IFERROR(INDEX('Account Map'!$C$6:$C$200,MATCH($A385,'Account Map'!$A$6:$A$200,0)),"UNMAPPED"))</f>
        <v/>
      </c>
      <c r="I385" s="8" t="str">
        <f aca="false">IF($A385="","",IFERROR(INDEX('Account Map'!$E$6:$E$200,MATCH($A385,'Account Map'!$A$6:$A$200,0))&amp;"",""))</f>
        <v/>
      </c>
    </row>
    <row r="386" customFormat="false" ht="15" hidden="false" customHeight="false" outlineLevel="0" collapsed="false">
      <c r="D386" s="92"/>
      <c r="E386" s="92"/>
      <c r="F386" s="91" t="str">
        <f aca="false">IF($A386="","",N(D386)-N(E386))</f>
        <v/>
      </c>
      <c r="G386" s="8" t="str">
        <f aca="false">IF($A386="","",IFERROR(INDEX('Account Map'!$D$6:$D$200,MATCH($A386,'Account Map'!$A$6:$A$200,0)),"UNMAPPED"))</f>
        <v/>
      </c>
      <c r="H386" s="8" t="str">
        <f aca="false">IF($A386="","",IFERROR(INDEX('Account Map'!$C$6:$C$200,MATCH($A386,'Account Map'!$A$6:$A$200,0)),"UNMAPPED"))</f>
        <v/>
      </c>
      <c r="I386" s="8" t="str">
        <f aca="false">IF($A386="","",IFERROR(INDEX('Account Map'!$E$6:$E$200,MATCH($A386,'Account Map'!$A$6:$A$200,0))&amp;"",""))</f>
        <v/>
      </c>
    </row>
    <row r="387" customFormat="false" ht="15" hidden="false" customHeight="false" outlineLevel="0" collapsed="false">
      <c r="D387" s="92"/>
      <c r="E387" s="92"/>
      <c r="F387" s="91" t="str">
        <f aca="false">IF($A387="","",N(D387)-N(E387))</f>
        <v/>
      </c>
      <c r="G387" s="8" t="str">
        <f aca="false">IF($A387="","",IFERROR(INDEX('Account Map'!$D$6:$D$200,MATCH($A387,'Account Map'!$A$6:$A$200,0)),"UNMAPPED"))</f>
        <v/>
      </c>
      <c r="H387" s="8" t="str">
        <f aca="false">IF($A387="","",IFERROR(INDEX('Account Map'!$C$6:$C$200,MATCH($A387,'Account Map'!$A$6:$A$200,0)),"UNMAPPED"))</f>
        <v/>
      </c>
      <c r="I387" s="8" t="str">
        <f aca="false">IF($A387="","",IFERROR(INDEX('Account Map'!$E$6:$E$200,MATCH($A387,'Account Map'!$A$6:$A$200,0))&amp;"",""))</f>
        <v/>
      </c>
    </row>
    <row r="388" customFormat="false" ht="15" hidden="false" customHeight="false" outlineLevel="0" collapsed="false">
      <c r="D388" s="92"/>
      <c r="E388" s="92"/>
      <c r="F388" s="91" t="str">
        <f aca="false">IF($A388="","",N(D388)-N(E388))</f>
        <v/>
      </c>
      <c r="G388" s="8" t="str">
        <f aca="false">IF($A388="","",IFERROR(INDEX('Account Map'!$D$6:$D$200,MATCH($A388,'Account Map'!$A$6:$A$200,0)),"UNMAPPED"))</f>
        <v/>
      </c>
      <c r="H388" s="8" t="str">
        <f aca="false">IF($A388="","",IFERROR(INDEX('Account Map'!$C$6:$C$200,MATCH($A388,'Account Map'!$A$6:$A$200,0)),"UNMAPPED"))</f>
        <v/>
      </c>
      <c r="I388" s="8" t="str">
        <f aca="false">IF($A388="","",IFERROR(INDEX('Account Map'!$E$6:$E$200,MATCH($A388,'Account Map'!$A$6:$A$200,0))&amp;"",""))</f>
        <v/>
      </c>
    </row>
    <row r="389" customFormat="false" ht="15" hidden="false" customHeight="false" outlineLevel="0" collapsed="false">
      <c r="D389" s="92"/>
      <c r="E389" s="92"/>
      <c r="F389" s="91" t="str">
        <f aca="false">IF($A389="","",N(D389)-N(E389))</f>
        <v/>
      </c>
      <c r="G389" s="8" t="str">
        <f aca="false">IF($A389="","",IFERROR(INDEX('Account Map'!$D$6:$D$200,MATCH($A389,'Account Map'!$A$6:$A$200,0)),"UNMAPPED"))</f>
        <v/>
      </c>
      <c r="H389" s="8" t="str">
        <f aca="false">IF($A389="","",IFERROR(INDEX('Account Map'!$C$6:$C$200,MATCH($A389,'Account Map'!$A$6:$A$200,0)),"UNMAPPED"))</f>
        <v/>
      </c>
      <c r="I389" s="8" t="str">
        <f aca="false">IF($A389="","",IFERROR(INDEX('Account Map'!$E$6:$E$200,MATCH($A389,'Account Map'!$A$6:$A$200,0))&amp;"",""))</f>
        <v/>
      </c>
    </row>
    <row r="390" customFormat="false" ht="15" hidden="false" customHeight="false" outlineLevel="0" collapsed="false">
      <c r="D390" s="92"/>
      <c r="E390" s="92"/>
      <c r="F390" s="91" t="str">
        <f aca="false">IF($A390="","",N(D390)-N(E390))</f>
        <v/>
      </c>
      <c r="G390" s="8" t="str">
        <f aca="false">IF($A390="","",IFERROR(INDEX('Account Map'!$D$6:$D$200,MATCH($A390,'Account Map'!$A$6:$A$200,0)),"UNMAPPED"))</f>
        <v/>
      </c>
      <c r="H390" s="8" t="str">
        <f aca="false">IF($A390="","",IFERROR(INDEX('Account Map'!$C$6:$C$200,MATCH($A390,'Account Map'!$A$6:$A$200,0)),"UNMAPPED"))</f>
        <v/>
      </c>
      <c r="I390" s="8" t="str">
        <f aca="false">IF($A390="","",IFERROR(INDEX('Account Map'!$E$6:$E$200,MATCH($A390,'Account Map'!$A$6:$A$200,0))&amp;"",""))</f>
        <v/>
      </c>
    </row>
    <row r="391" customFormat="false" ht="15" hidden="false" customHeight="false" outlineLevel="0" collapsed="false">
      <c r="D391" s="92"/>
      <c r="E391" s="92"/>
      <c r="F391" s="91" t="str">
        <f aca="false">IF($A391="","",N(D391)-N(E391))</f>
        <v/>
      </c>
      <c r="G391" s="8" t="str">
        <f aca="false">IF($A391="","",IFERROR(INDEX('Account Map'!$D$6:$D$200,MATCH($A391,'Account Map'!$A$6:$A$200,0)),"UNMAPPED"))</f>
        <v/>
      </c>
      <c r="H391" s="8" t="str">
        <f aca="false">IF($A391="","",IFERROR(INDEX('Account Map'!$C$6:$C$200,MATCH($A391,'Account Map'!$A$6:$A$200,0)),"UNMAPPED"))</f>
        <v/>
      </c>
      <c r="I391" s="8" t="str">
        <f aca="false">IF($A391="","",IFERROR(INDEX('Account Map'!$E$6:$E$200,MATCH($A391,'Account Map'!$A$6:$A$200,0))&amp;"",""))</f>
        <v/>
      </c>
    </row>
    <row r="392" customFormat="false" ht="15" hidden="false" customHeight="false" outlineLevel="0" collapsed="false">
      <c r="D392" s="92"/>
      <c r="E392" s="92"/>
      <c r="F392" s="91" t="str">
        <f aca="false">IF($A392="","",N(D392)-N(E392))</f>
        <v/>
      </c>
      <c r="G392" s="8" t="str">
        <f aca="false">IF($A392="","",IFERROR(INDEX('Account Map'!$D$6:$D$200,MATCH($A392,'Account Map'!$A$6:$A$200,0)),"UNMAPPED"))</f>
        <v/>
      </c>
      <c r="H392" s="8" t="str">
        <f aca="false">IF($A392="","",IFERROR(INDEX('Account Map'!$C$6:$C$200,MATCH($A392,'Account Map'!$A$6:$A$200,0)),"UNMAPPED"))</f>
        <v/>
      </c>
      <c r="I392" s="8" t="str">
        <f aca="false">IF($A392="","",IFERROR(INDEX('Account Map'!$E$6:$E$200,MATCH($A392,'Account Map'!$A$6:$A$200,0))&amp;"",""))</f>
        <v/>
      </c>
    </row>
    <row r="393" customFormat="false" ht="15" hidden="false" customHeight="false" outlineLevel="0" collapsed="false">
      <c r="D393" s="92"/>
      <c r="E393" s="92"/>
      <c r="F393" s="91" t="str">
        <f aca="false">IF($A393="","",N(D393)-N(E393))</f>
        <v/>
      </c>
      <c r="G393" s="8" t="str">
        <f aca="false">IF($A393="","",IFERROR(INDEX('Account Map'!$D$6:$D$200,MATCH($A393,'Account Map'!$A$6:$A$200,0)),"UNMAPPED"))</f>
        <v/>
      </c>
      <c r="H393" s="8" t="str">
        <f aca="false">IF($A393="","",IFERROR(INDEX('Account Map'!$C$6:$C$200,MATCH($A393,'Account Map'!$A$6:$A$200,0)),"UNMAPPED"))</f>
        <v/>
      </c>
      <c r="I393" s="8" t="str">
        <f aca="false">IF($A393="","",IFERROR(INDEX('Account Map'!$E$6:$E$200,MATCH($A393,'Account Map'!$A$6:$A$200,0))&amp;"",""))</f>
        <v/>
      </c>
    </row>
    <row r="394" customFormat="false" ht="15" hidden="false" customHeight="false" outlineLevel="0" collapsed="false">
      <c r="D394" s="92"/>
      <c r="E394" s="92"/>
      <c r="F394" s="91" t="str">
        <f aca="false">IF($A394="","",N(D394)-N(E394))</f>
        <v/>
      </c>
      <c r="G394" s="8" t="str">
        <f aca="false">IF($A394="","",IFERROR(INDEX('Account Map'!$D$6:$D$200,MATCH($A394,'Account Map'!$A$6:$A$200,0)),"UNMAPPED"))</f>
        <v/>
      </c>
      <c r="H394" s="8" t="str">
        <f aca="false">IF($A394="","",IFERROR(INDEX('Account Map'!$C$6:$C$200,MATCH($A394,'Account Map'!$A$6:$A$200,0)),"UNMAPPED"))</f>
        <v/>
      </c>
      <c r="I394" s="8" t="str">
        <f aca="false">IF($A394="","",IFERROR(INDEX('Account Map'!$E$6:$E$200,MATCH($A394,'Account Map'!$A$6:$A$200,0))&amp;"",""))</f>
        <v/>
      </c>
    </row>
    <row r="395" customFormat="false" ht="15" hidden="false" customHeight="false" outlineLevel="0" collapsed="false">
      <c r="D395" s="92"/>
      <c r="E395" s="92"/>
      <c r="F395" s="91" t="str">
        <f aca="false">IF($A395="","",N(D395)-N(E395))</f>
        <v/>
      </c>
      <c r="G395" s="8" t="str">
        <f aca="false">IF($A395="","",IFERROR(INDEX('Account Map'!$D$6:$D$200,MATCH($A395,'Account Map'!$A$6:$A$200,0)),"UNMAPPED"))</f>
        <v/>
      </c>
      <c r="H395" s="8" t="str">
        <f aca="false">IF($A395="","",IFERROR(INDEX('Account Map'!$C$6:$C$200,MATCH($A395,'Account Map'!$A$6:$A$200,0)),"UNMAPPED"))</f>
        <v/>
      </c>
      <c r="I395" s="8" t="str">
        <f aca="false">IF($A395="","",IFERROR(INDEX('Account Map'!$E$6:$E$200,MATCH($A395,'Account Map'!$A$6:$A$200,0))&amp;"",""))</f>
        <v/>
      </c>
    </row>
    <row r="396" customFormat="false" ht="15" hidden="false" customHeight="false" outlineLevel="0" collapsed="false">
      <c r="D396" s="92"/>
      <c r="E396" s="92"/>
      <c r="F396" s="91" t="str">
        <f aca="false">IF($A396="","",N(D396)-N(E396))</f>
        <v/>
      </c>
      <c r="G396" s="8" t="str">
        <f aca="false">IF($A396="","",IFERROR(INDEX('Account Map'!$D$6:$D$200,MATCH($A396,'Account Map'!$A$6:$A$200,0)),"UNMAPPED"))</f>
        <v/>
      </c>
      <c r="H396" s="8" t="str">
        <f aca="false">IF($A396="","",IFERROR(INDEX('Account Map'!$C$6:$C$200,MATCH($A396,'Account Map'!$A$6:$A$200,0)),"UNMAPPED"))</f>
        <v/>
      </c>
      <c r="I396" s="8" t="str">
        <f aca="false">IF($A396="","",IFERROR(INDEX('Account Map'!$E$6:$E$200,MATCH($A396,'Account Map'!$A$6:$A$200,0))&amp;"",""))</f>
        <v/>
      </c>
    </row>
    <row r="397" customFormat="false" ht="15" hidden="false" customHeight="false" outlineLevel="0" collapsed="false">
      <c r="D397" s="92"/>
      <c r="E397" s="92"/>
      <c r="F397" s="91" t="str">
        <f aca="false">IF($A397="","",N(D397)-N(E397))</f>
        <v/>
      </c>
      <c r="G397" s="8" t="str">
        <f aca="false">IF($A397="","",IFERROR(INDEX('Account Map'!$D$6:$D$200,MATCH($A397,'Account Map'!$A$6:$A$200,0)),"UNMAPPED"))</f>
        <v/>
      </c>
      <c r="H397" s="8" t="str">
        <f aca="false">IF($A397="","",IFERROR(INDEX('Account Map'!$C$6:$C$200,MATCH($A397,'Account Map'!$A$6:$A$200,0)),"UNMAPPED"))</f>
        <v/>
      </c>
      <c r="I397" s="8" t="str">
        <f aca="false">IF($A397="","",IFERROR(INDEX('Account Map'!$E$6:$E$200,MATCH($A397,'Account Map'!$A$6:$A$200,0))&amp;"",""))</f>
        <v/>
      </c>
    </row>
    <row r="398" customFormat="false" ht="15" hidden="false" customHeight="false" outlineLevel="0" collapsed="false">
      <c r="D398" s="92"/>
      <c r="E398" s="92"/>
      <c r="F398" s="91" t="str">
        <f aca="false">IF($A398="","",N(D398)-N(E398))</f>
        <v/>
      </c>
      <c r="G398" s="8" t="str">
        <f aca="false">IF($A398="","",IFERROR(INDEX('Account Map'!$D$6:$D$200,MATCH($A398,'Account Map'!$A$6:$A$200,0)),"UNMAPPED"))</f>
        <v/>
      </c>
      <c r="H398" s="8" t="str">
        <f aca="false">IF($A398="","",IFERROR(INDEX('Account Map'!$C$6:$C$200,MATCH($A398,'Account Map'!$A$6:$A$200,0)),"UNMAPPED"))</f>
        <v/>
      </c>
      <c r="I398" s="8" t="str">
        <f aca="false">IF($A398="","",IFERROR(INDEX('Account Map'!$E$6:$E$200,MATCH($A398,'Account Map'!$A$6:$A$200,0))&amp;"",""))</f>
        <v/>
      </c>
    </row>
    <row r="399" customFormat="false" ht="15" hidden="false" customHeight="false" outlineLevel="0" collapsed="false">
      <c r="D399" s="92"/>
      <c r="E399" s="92"/>
      <c r="F399" s="91" t="str">
        <f aca="false">IF($A399="","",N(D399)-N(E399))</f>
        <v/>
      </c>
      <c r="G399" s="8" t="str">
        <f aca="false">IF($A399="","",IFERROR(INDEX('Account Map'!$D$6:$D$200,MATCH($A399,'Account Map'!$A$6:$A$200,0)),"UNMAPPED"))</f>
        <v/>
      </c>
      <c r="H399" s="8" t="str">
        <f aca="false">IF($A399="","",IFERROR(INDEX('Account Map'!$C$6:$C$200,MATCH($A399,'Account Map'!$A$6:$A$200,0)),"UNMAPPED"))</f>
        <v/>
      </c>
      <c r="I399" s="8" t="str">
        <f aca="false">IF($A399="","",IFERROR(INDEX('Account Map'!$E$6:$E$200,MATCH($A399,'Account Map'!$A$6:$A$200,0))&amp;"",""))</f>
        <v/>
      </c>
    </row>
    <row r="400" customFormat="false" ht="15" hidden="false" customHeight="false" outlineLevel="0" collapsed="false">
      <c r="D400" s="92"/>
      <c r="E400" s="92"/>
      <c r="F400" s="91" t="str">
        <f aca="false">IF($A400="","",N(D400)-N(E400))</f>
        <v/>
      </c>
      <c r="G400" s="8" t="str">
        <f aca="false">IF($A400="","",IFERROR(INDEX('Account Map'!$D$6:$D$200,MATCH($A400,'Account Map'!$A$6:$A$200,0)),"UNMAPPED"))</f>
        <v/>
      </c>
      <c r="H400" s="8" t="str">
        <f aca="false">IF($A400="","",IFERROR(INDEX('Account Map'!$C$6:$C$200,MATCH($A400,'Account Map'!$A$6:$A$200,0)),"UNMAPPED"))</f>
        <v/>
      </c>
      <c r="I400" s="8" t="str">
        <f aca="false">IF($A400="","",IFERROR(INDEX('Account Map'!$E$6:$E$200,MATCH($A400,'Account Map'!$A$6:$A$200,0))&amp;"",""))</f>
        <v/>
      </c>
    </row>
  </sheetData>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I4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42"/>
    <col collapsed="false" customWidth="true" hidden="false" outlineLevel="0" max="3" min="3" style="1" width="24"/>
    <col collapsed="false" customWidth="true" hidden="false" outlineLevel="0" max="5" min="4" style="1" width="15"/>
    <col collapsed="false" customWidth="true" hidden="false" outlineLevel="0" max="6" min="6" style="1" width="17"/>
    <col collapsed="false" customWidth="true" hidden="false" outlineLevel="0" max="7" min="7" style="1" width="38"/>
    <col collapsed="false" customWidth="true" hidden="false" outlineLevel="0" max="9" min="8" style="1" width="12"/>
  </cols>
  <sheetData>
    <row r="1" customFormat="false" ht="18.55" hidden="false" customHeight="false" outlineLevel="0" collapsed="false">
      <c r="A1" s="20" t="s">
        <v>437</v>
      </c>
      <c r="H1" s="15" t="s">
        <v>425</v>
      </c>
      <c r="I1" s="87" t="n">
        <f aca="false">SUM(D7:D400)</f>
        <v>7830458.9</v>
      </c>
    </row>
    <row r="2" customFormat="false" ht="15" hidden="false" customHeight="false" outlineLevel="0" collapsed="false">
      <c r="A2" s="3" t="s">
        <v>438</v>
      </c>
      <c r="H2" s="15" t="s">
        <v>427</v>
      </c>
      <c r="I2" s="87" t="n">
        <f aca="false">SUM(E7:E400)</f>
        <v>7830458.9</v>
      </c>
    </row>
    <row r="3" customFormat="false" ht="15" hidden="false" customHeight="false" outlineLevel="0" collapsed="false">
      <c r="A3" s="4" t="s">
        <v>1</v>
      </c>
      <c r="H3" s="15" t="s">
        <v>258</v>
      </c>
      <c r="I3" s="87" t="n">
        <f aca="false">ROUND(I1-I2,2)</f>
        <v>0</v>
      </c>
    </row>
    <row r="4" customFormat="false" ht="15" hidden="false" customHeight="false" outlineLevel="0" collapsed="false">
      <c r="H4" s="15" t="s">
        <v>428</v>
      </c>
      <c r="I4" s="88" t="n">
        <f aca="false">COUNTIF(G7:G400,"UNMAPPED")</f>
        <v>0</v>
      </c>
    </row>
    <row r="5" customFormat="false" ht="15" hidden="false" customHeight="false" outlineLevel="0" collapsed="false">
      <c r="A5" s="15" t="s">
        <v>429</v>
      </c>
      <c r="C5" s="89" t="n">
        <v>45747</v>
      </c>
    </row>
    <row r="6" customFormat="false" ht="30" hidden="false" customHeight="true" outlineLevel="0" collapsed="false">
      <c r="A6" s="16" t="s">
        <v>334</v>
      </c>
      <c r="B6" s="17" t="s">
        <v>335</v>
      </c>
      <c r="C6" s="17" t="s">
        <v>430</v>
      </c>
      <c r="D6" s="17" t="s">
        <v>431</v>
      </c>
      <c r="E6" s="17" t="s">
        <v>432</v>
      </c>
      <c r="F6" s="17" t="s">
        <v>433</v>
      </c>
      <c r="G6" s="17" t="s">
        <v>337</v>
      </c>
      <c r="H6" s="17" t="s">
        <v>336</v>
      </c>
      <c r="I6" s="17" t="s">
        <v>338</v>
      </c>
    </row>
    <row r="7" customFormat="false" ht="15" hidden="false" customHeight="false" outlineLevel="0" collapsed="false">
      <c r="A7" s="67" t="n">
        <v>1010</v>
      </c>
      <c r="B7" s="67" t="s">
        <v>340</v>
      </c>
      <c r="C7" s="67"/>
      <c r="D7" s="90" t="n">
        <v>558827.55</v>
      </c>
      <c r="E7" s="90"/>
      <c r="F7" s="91" t="n">
        <f aca="false">IF($A7="","",N(D7)-N(E7))</f>
        <v>558827.55</v>
      </c>
      <c r="G7" s="8" t="str">
        <f aca="false">IF($A7="","",IFERROR(INDEX('Account Map'!$D$6:$D$200,MATCH($A7,'Account Map'!$A$6:$A$200,0)),"UNMAPPED"))</f>
        <v>Cash and cash equivalents</v>
      </c>
      <c r="H7" s="8" t="str">
        <f aca="false">IF($A7="","",IFERROR(INDEX('Account Map'!$C$6:$C$200,MATCH($A7,'Account Map'!$A$6:$A$200,0)),"UNMAPPED"))</f>
        <v>Asset</v>
      </c>
      <c r="I7" s="8" t="str">
        <f aca="false">IF($A7="","",IFERROR(INDEX('Account Map'!$E$6:$E$200,MATCH($A7,'Account Map'!$A$6:$A$200,0))&amp;"",""))</f>
        <v/>
      </c>
    </row>
    <row r="8" customFormat="false" ht="15" hidden="false" customHeight="false" outlineLevel="0" collapsed="false">
      <c r="A8" s="67" t="n">
        <v>1020</v>
      </c>
      <c r="B8" s="67" t="s">
        <v>343</v>
      </c>
      <c r="C8" s="67"/>
      <c r="D8" s="90" t="n">
        <v>23410</v>
      </c>
      <c r="E8" s="90"/>
      <c r="F8" s="91" t="n">
        <f aca="false">IF($A8="","",N(D8)-N(E8))</f>
        <v>23410</v>
      </c>
      <c r="G8" s="8" t="str">
        <f aca="false">IF($A8="","",IFERROR(INDEX('Account Map'!$D$6:$D$200,MATCH($A8,'Account Map'!$A$6:$A$200,0)),"UNMAPPED"))</f>
        <v>Cash and cash equivalents</v>
      </c>
      <c r="H8" s="8" t="str">
        <f aca="false">IF($A8="","",IFERROR(INDEX('Account Map'!$C$6:$C$200,MATCH($A8,'Account Map'!$A$6:$A$200,0)),"UNMAPPED"))</f>
        <v>Asset</v>
      </c>
      <c r="I8" s="8" t="str">
        <f aca="false">IF($A8="","",IFERROR(INDEX('Account Map'!$E$6:$E$200,MATCH($A8,'Account Map'!$A$6:$A$200,0))&amp;"",""))</f>
        <v/>
      </c>
    </row>
    <row r="9" customFormat="false" ht="15" hidden="false" customHeight="false" outlineLevel="0" collapsed="false">
      <c r="A9" s="67" t="n">
        <v>1030</v>
      </c>
      <c r="B9" s="67" t="s">
        <v>344</v>
      </c>
      <c r="C9" s="67"/>
      <c r="D9" s="90" t="n">
        <v>598100</v>
      </c>
      <c r="E9" s="90"/>
      <c r="F9" s="91" t="n">
        <f aca="false">IF($A9="","",N(D9)-N(E9))</f>
        <v>598100</v>
      </c>
      <c r="G9" s="8" t="str">
        <f aca="false">IF($A9="","",IFERROR(INDEX('Account Map'!$D$6:$D$200,MATCH($A9,'Account Map'!$A$6:$A$200,0)),"UNMAPPED"))</f>
        <v>Cash and cash equivalents</v>
      </c>
      <c r="H9" s="8" t="str">
        <f aca="false">IF($A9="","",IFERROR(INDEX('Account Map'!$C$6:$C$200,MATCH($A9,'Account Map'!$A$6:$A$200,0)),"UNMAPPED"))</f>
        <v>Asset</v>
      </c>
      <c r="I9" s="8" t="str">
        <f aca="false">IF($A9="","",IFERROR(INDEX('Account Map'!$E$6:$E$200,MATCH($A9,'Account Map'!$A$6:$A$200,0))&amp;"",""))</f>
        <v/>
      </c>
    </row>
    <row r="10" customFormat="false" ht="15" hidden="false" customHeight="false" outlineLevel="0" collapsed="false">
      <c r="A10" s="67" t="n">
        <v>1040</v>
      </c>
      <c r="B10" s="67" t="s">
        <v>345</v>
      </c>
      <c r="C10" s="67"/>
      <c r="D10" s="90" t="n">
        <v>500</v>
      </c>
      <c r="E10" s="90"/>
      <c r="F10" s="91" t="n">
        <f aca="false">IF($A10="","",N(D10)-N(E10))</f>
        <v>500</v>
      </c>
      <c r="G10" s="8" t="str">
        <f aca="false">IF($A10="","",IFERROR(INDEX('Account Map'!$D$6:$D$200,MATCH($A10,'Account Map'!$A$6:$A$200,0)),"UNMAPPED"))</f>
        <v>Cash and cash equivalents</v>
      </c>
      <c r="H10" s="8" t="str">
        <f aca="false">IF($A10="","",IFERROR(INDEX('Account Map'!$C$6:$C$200,MATCH($A10,'Account Map'!$A$6:$A$200,0)),"UNMAPPED"))</f>
        <v>Asset</v>
      </c>
      <c r="I10" s="8" t="str">
        <f aca="false">IF($A10="","",IFERROR(INDEX('Account Map'!$E$6:$E$200,MATCH($A10,'Account Map'!$A$6:$A$200,0))&amp;"",""))</f>
        <v/>
      </c>
    </row>
    <row r="11" customFormat="false" ht="15" hidden="false" customHeight="false" outlineLevel="0" collapsed="false">
      <c r="A11" s="67" t="n">
        <v>1110</v>
      </c>
      <c r="B11" s="67" t="s">
        <v>346</v>
      </c>
      <c r="C11" s="67"/>
      <c r="D11" s="90" t="n">
        <v>351200</v>
      </c>
      <c r="E11" s="90"/>
      <c r="F11" s="91" t="n">
        <f aca="false">IF($A11="","",N(D11)-N(E11))</f>
        <v>351200</v>
      </c>
      <c r="G11" s="8" t="str">
        <f aca="false">IF($A11="","",IFERROR(INDEX('Account Map'!$D$6:$D$200,MATCH($A11,'Account Map'!$A$6:$A$200,0)),"UNMAPPED"))</f>
        <v>Grants and contracts receivable</v>
      </c>
      <c r="H11" s="8" t="str">
        <f aca="false">IF($A11="","",IFERROR(INDEX('Account Map'!$C$6:$C$200,MATCH($A11,'Account Map'!$A$6:$A$200,0)),"UNMAPPED"))</f>
        <v>Asset</v>
      </c>
      <c r="I11" s="8" t="str">
        <f aca="false">IF($A11="","",IFERROR(INDEX('Account Map'!$E$6:$E$200,MATCH($A11,'Account Map'!$A$6:$A$200,0))&amp;"",""))</f>
        <v/>
      </c>
    </row>
    <row r="12" customFormat="false" ht="15" hidden="false" customHeight="false" outlineLevel="0" collapsed="false">
      <c r="A12" s="67" t="n">
        <v>1120</v>
      </c>
      <c r="B12" s="67" t="s">
        <v>347</v>
      </c>
      <c r="C12" s="67"/>
      <c r="D12" s="90" t="n">
        <v>33460</v>
      </c>
      <c r="E12" s="90"/>
      <c r="F12" s="91" t="n">
        <f aca="false">IF($A12="","",N(D12)-N(E12))</f>
        <v>33460</v>
      </c>
      <c r="G12" s="8" t="str">
        <f aca="false">IF($A12="","",IFERROR(INDEX('Account Map'!$D$6:$D$200,MATCH($A12,'Account Map'!$A$6:$A$200,0)),"UNMAPPED"))</f>
        <v>Program fees receivable</v>
      </c>
      <c r="H12" s="8" t="str">
        <f aca="false">IF($A12="","",IFERROR(INDEX('Account Map'!$C$6:$C$200,MATCH($A12,'Account Map'!$A$6:$A$200,0)),"UNMAPPED"))</f>
        <v>Asset</v>
      </c>
      <c r="I12" s="8" t="str">
        <f aca="false">IF($A12="","",IFERROR(INDEX('Account Map'!$E$6:$E$200,MATCH($A12,'Account Map'!$A$6:$A$200,0))&amp;"",""))</f>
        <v/>
      </c>
    </row>
    <row r="13" customFormat="false" ht="15" hidden="false" customHeight="false" outlineLevel="0" collapsed="false">
      <c r="A13" s="67" t="n">
        <v>1150</v>
      </c>
      <c r="B13" s="67" t="s">
        <v>348</v>
      </c>
      <c r="C13" s="67"/>
      <c r="D13" s="90" t="n">
        <v>119800</v>
      </c>
      <c r="E13" s="90"/>
      <c r="F13" s="91" t="n">
        <f aca="false">IF($A13="","",N(D13)-N(E13))</f>
        <v>119800</v>
      </c>
      <c r="G13" s="8" t="str">
        <f aca="false">IF($A13="","",IFERROR(INDEX('Account Map'!$D$6:$D$200,MATCH($A13,'Account Map'!$A$6:$A$200,0)),"UNMAPPED"))</f>
        <v>Pledges receivable, net</v>
      </c>
      <c r="H13" s="8" t="str">
        <f aca="false">IF($A13="","",IFERROR(INDEX('Account Map'!$C$6:$C$200,MATCH($A13,'Account Map'!$A$6:$A$200,0)),"UNMAPPED"))</f>
        <v>Asset</v>
      </c>
      <c r="I13" s="8" t="str">
        <f aca="false">IF($A13="","",IFERROR(INDEX('Account Map'!$E$6:$E$200,MATCH($A13,'Account Map'!$A$6:$A$200,0))&amp;"",""))</f>
        <v/>
      </c>
    </row>
    <row r="14" customFormat="false" ht="15" hidden="false" customHeight="false" outlineLevel="0" collapsed="false">
      <c r="A14" s="67" t="n">
        <v>1160</v>
      </c>
      <c r="B14" s="67" t="s">
        <v>349</v>
      </c>
      <c r="C14" s="67"/>
      <c r="D14" s="90" t="n">
        <v>105000</v>
      </c>
      <c r="E14" s="90"/>
      <c r="F14" s="91" t="n">
        <f aca="false">IF($A14="","",N(D14)-N(E14))</f>
        <v>105000</v>
      </c>
      <c r="G14" s="8" t="str">
        <f aca="false">IF($A14="","",IFERROR(INDEX('Account Map'!$D$6:$D$200,MATCH($A14,'Account Map'!$A$6:$A$200,0)),"UNMAPPED"))</f>
        <v>Pledges receivable, net</v>
      </c>
      <c r="H14" s="8" t="str">
        <f aca="false">IF($A14="","",IFERROR(INDEX('Account Map'!$C$6:$C$200,MATCH($A14,'Account Map'!$A$6:$A$200,0)),"UNMAPPED"))</f>
        <v>Asset</v>
      </c>
      <c r="I14" s="8" t="str">
        <f aca="false">IF($A14="","",IFERROR(INDEX('Account Map'!$E$6:$E$200,MATCH($A14,'Account Map'!$A$6:$A$200,0))&amp;"",""))</f>
        <v/>
      </c>
    </row>
    <row r="15" customFormat="false" ht="15" hidden="false" customHeight="false" outlineLevel="0" collapsed="false">
      <c r="A15" s="67" t="n">
        <v>1165</v>
      </c>
      <c r="B15" s="67" t="s">
        <v>350</v>
      </c>
      <c r="C15" s="67"/>
      <c r="D15" s="90"/>
      <c r="E15" s="90" t="n">
        <v>10000</v>
      </c>
      <c r="F15" s="91" t="n">
        <f aca="false">IF($A15="","",N(D15)-N(E15))</f>
        <v>-10000</v>
      </c>
      <c r="G15" s="8" t="str">
        <f aca="false">IF($A15="","",IFERROR(INDEX('Account Map'!$D$6:$D$200,MATCH($A15,'Account Map'!$A$6:$A$200,0)),"UNMAPPED"))</f>
        <v>Pledges receivable, net</v>
      </c>
      <c r="H15" s="8" t="str">
        <f aca="false">IF($A15="","",IFERROR(INDEX('Account Map'!$C$6:$C$200,MATCH($A15,'Account Map'!$A$6:$A$200,0)),"UNMAPPED"))</f>
        <v>Asset</v>
      </c>
      <c r="I15" s="8" t="str">
        <f aca="false">IF($A15="","",IFERROR(INDEX('Account Map'!$E$6:$E$200,MATCH($A15,'Account Map'!$A$6:$A$200,0))&amp;"",""))</f>
        <v/>
      </c>
    </row>
    <row r="16" customFormat="false" ht="15" hidden="false" customHeight="false" outlineLevel="0" collapsed="false">
      <c r="A16" s="67" t="n">
        <v>1210</v>
      </c>
      <c r="B16" s="67" t="s">
        <v>351</v>
      </c>
      <c r="C16" s="67"/>
      <c r="D16" s="90" t="n">
        <v>35210</v>
      </c>
      <c r="E16" s="90"/>
      <c r="F16" s="91" t="n">
        <f aca="false">IF($A16="","",N(D16)-N(E16))</f>
        <v>35210</v>
      </c>
      <c r="G16" s="8" t="str">
        <f aca="false">IF($A16="","",IFERROR(INDEX('Account Map'!$D$6:$D$200,MATCH($A16,'Account Map'!$A$6:$A$200,0)),"UNMAPPED"))</f>
        <v>Prepaid expenses and deposits</v>
      </c>
      <c r="H16" s="8" t="str">
        <f aca="false">IF($A16="","",IFERROR(INDEX('Account Map'!$C$6:$C$200,MATCH($A16,'Account Map'!$A$6:$A$200,0)),"UNMAPPED"))</f>
        <v>Asset</v>
      </c>
      <c r="I16" s="8" t="str">
        <f aca="false">IF($A16="","",IFERROR(INDEX('Account Map'!$E$6:$E$200,MATCH($A16,'Account Map'!$A$6:$A$200,0))&amp;"",""))</f>
        <v/>
      </c>
    </row>
    <row r="17" customFormat="false" ht="15" hidden="false" customHeight="false" outlineLevel="0" collapsed="false">
      <c r="A17" s="67" t="n">
        <v>1220</v>
      </c>
      <c r="B17" s="67" t="s">
        <v>352</v>
      </c>
      <c r="C17" s="67"/>
      <c r="D17" s="90" t="n">
        <v>8500</v>
      </c>
      <c r="E17" s="90"/>
      <c r="F17" s="91" t="n">
        <f aca="false">IF($A17="","",N(D17)-N(E17))</f>
        <v>8500</v>
      </c>
      <c r="G17" s="8" t="str">
        <f aca="false">IF($A17="","",IFERROR(INDEX('Account Map'!$D$6:$D$200,MATCH($A17,'Account Map'!$A$6:$A$200,0)),"UNMAPPED"))</f>
        <v>Prepaid expenses and deposits</v>
      </c>
      <c r="H17" s="8" t="str">
        <f aca="false">IF($A17="","",IFERROR(INDEX('Account Map'!$C$6:$C$200,MATCH($A17,'Account Map'!$A$6:$A$200,0)),"UNMAPPED"))</f>
        <v>Asset</v>
      </c>
      <c r="I17" s="8" t="str">
        <f aca="false">IF($A17="","",IFERROR(INDEX('Account Map'!$E$6:$E$200,MATCH($A17,'Account Map'!$A$6:$A$200,0))&amp;"",""))</f>
        <v/>
      </c>
    </row>
    <row r="18" customFormat="false" ht="15" hidden="false" customHeight="false" outlineLevel="0" collapsed="false">
      <c r="A18" s="67" t="n">
        <v>1310</v>
      </c>
      <c r="B18" s="67" t="s">
        <v>353</v>
      </c>
      <c r="C18" s="67"/>
      <c r="D18" s="90" t="n">
        <v>478650</v>
      </c>
      <c r="E18" s="90"/>
      <c r="F18" s="91" t="n">
        <f aca="false">IF($A18="","",N(D18)-N(E18))</f>
        <v>478650</v>
      </c>
      <c r="G18" s="8" t="str">
        <f aca="false">IF($A18="","",IFERROR(INDEX('Account Map'!$D$6:$D$200,MATCH($A18,'Account Map'!$A$6:$A$200,0)),"UNMAPPED"))</f>
        <v>Investments held for endowment</v>
      </c>
      <c r="H18" s="8" t="str">
        <f aca="false">IF($A18="","",IFERROR(INDEX('Account Map'!$C$6:$C$200,MATCH($A18,'Account Map'!$A$6:$A$200,0)),"UNMAPPED"))</f>
        <v>Asset</v>
      </c>
      <c r="I18" s="8" t="str">
        <f aca="false">IF($A18="","",IFERROR(INDEX('Account Map'!$E$6:$E$200,MATCH($A18,'Account Map'!$A$6:$A$200,0))&amp;"",""))</f>
        <v/>
      </c>
    </row>
    <row r="19" customFormat="false" ht="15" hidden="false" customHeight="false" outlineLevel="0" collapsed="false">
      <c r="A19" s="67" t="n">
        <v>1510</v>
      </c>
      <c r="B19" s="67" t="s">
        <v>354</v>
      </c>
      <c r="C19" s="67"/>
      <c r="D19" s="90" t="n">
        <v>1850000</v>
      </c>
      <c r="E19" s="90"/>
      <c r="F19" s="91" t="n">
        <f aca="false">IF($A19="","",N(D19)-N(E19))</f>
        <v>1850000</v>
      </c>
      <c r="G19" s="8" t="str">
        <f aca="false">IF($A19="","",IFERROR(INDEX('Account Map'!$D$6:$D$200,MATCH($A19,'Account Map'!$A$6:$A$200,0)),"UNMAPPED"))</f>
        <v>Property and equipment, net</v>
      </c>
      <c r="H19" s="8" t="str">
        <f aca="false">IF($A19="","",IFERROR(INDEX('Account Map'!$C$6:$C$200,MATCH($A19,'Account Map'!$A$6:$A$200,0)),"UNMAPPED"))</f>
        <v>Asset</v>
      </c>
      <c r="I19" s="8" t="str">
        <f aca="false">IF($A19="","",IFERROR(INDEX('Account Map'!$E$6:$E$200,MATCH($A19,'Account Map'!$A$6:$A$200,0))&amp;"",""))</f>
        <v/>
      </c>
    </row>
    <row r="20" customFormat="false" ht="15" hidden="false" customHeight="false" outlineLevel="0" collapsed="false">
      <c r="A20" s="67" t="n">
        <v>1520</v>
      </c>
      <c r="B20" s="67" t="s">
        <v>355</v>
      </c>
      <c r="C20" s="67"/>
      <c r="D20" s="90" t="n">
        <v>196300</v>
      </c>
      <c r="E20" s="90"/>
      <c r="F20" s="91" t="n">
        <f aca="false">IF($A20="","",N(D20)-N(E20))</f>
        <v>196300</v>
      </c>
      <c r="G20" s="8" t="str">
        <f aca="false">IF($A20="","",IFERROR(INDEX('Account Map'!$D$6:$D$200,MATCH($A20,'Account Map'!$A$6:$A$200,0)),"UNMAPPED"))</f>
        <v>Property and equipment, net</v>
      </c>
      <c r="H20" s="8" t="str">
        <f aca="false">IF($A20="","",IFERROR(INDEX('Account Map'!$C$6:$C$200,MATCH($A20,'Account Map'!$A$6:$A$200,0)),"UNMAPPED"))</f>
        <v>Asset</v>
      </c>
      <c r="I20" s="8" t="str">
        <f aca="false">IF($A20="","",IFERROR(INDEX('Account Map'!$E$6:$E$200,MATCH($A20,'Account Map'!$A$6:$A$200,0))&amp;"",""))</f>
        <v/>
      </c>
    </row>
    <row r="21" customFormat="false" ht="15" hidden="false" customHeight="false" outlineLevel="0" collapsed="false">
      <c r="A21" s="67" t="n">
        <v>1530</v>
      </c>
      <c r="B21" s="67" t="s">
        <v>356</v>
      </c>
      <c r="C21" s="67"/>
      <c r="D21" s="90" t="n">
        <v>148600</v>
      </c>
      <c r="E21" s="90"/>
      <c r="F21" s="91" t="n">
        <f aca="false">IF($A21="","",N(D21)-N(E21))</f>
        <v>148600</v>
      </c>
      <c r="G21" s="8" t="str">
        <f aca="false">IF($A21="","",IFERROR(INDEX('Account Map'!$D$6:$D$200,MATCH($A21,'Account Map'!$A$6:$A$200,0)),"UNMAPPED"))</f>
        <v>Property and equipment, net</v>
      </c>
      <c r="H21" s="8" t="str">
        <f aca="false">IF($A21="","",IFERROR(INDEX('Account Map'!$C$6:$C$200,MATCH($A21,'Account Map'!$A$6:$A$200,0)),"UNMAPPED"))</f>
        <v>Asset</v>
      </c>
      <c r="I21" s="8" t="str">
        <f aca="false">IF($A21="","",IFERROR(INDEX('Account Map'!$E$6:$E$200,MATCH($A21,'Account Map'!$A$6:$A$200,0))&amp;"",""))</f>
        <v/>
      </c>
    </row>
    <row r="22" customFormat="false" ht="15" hidden="false" customHeight="false" outlineLevel="0" collapsed="false">
      <c r="A22" s="67" t="n">
        <v>1590</v>
      </c>
      <c r="B22" s="67" t="s">
        <v>357</v>
      </c>
      <c r="C22" s="67"/>
      <c r="D22" s="90"/>
      <c r="E22" s="90" t="n">
        <v>860500</v>
      </c>
      <c r="F22" s="91" t="n">
        <f aca="false">IF($A22="","",N(D22)-N(E22))</f>
        <v>-860500</v>
      </c>
      <c r="G22" s="8" t="str">
        <f aca="false">IF($A22="","",IFERROR(INDEX('Account Map'!$D$6:$D$200,MATCH($A22,'Account Map'!$A$6:$A$200,0)),"UNMAPPED"))</f>
        <v>Property and equipment, net</v>
      </c>
      <c r="H22" s="8" t="str">
        <f aca="false">IF($A22="","",IFERROR(INDEX('Account Map'!$C$6:$C$200,MATCH($A22,'Account Map'!$A$6:$A$200,0)),"UNMAPPED"))</f>
        <v>Asset</v>
      </c>
      <c r="I22" s="8" t="str">
        <f aca="false">IF($A22="","",IFERROR(INDEX('Account Map'!$E$6:$E$200,MATCH($A22,'Account Map'!$A$6:$A$200,0))&amp;"",""))</f>
        <v/>
      </c>
    </row>
    <row r="23" customFormat="false" ht="15" hidden="false" customHeight="false" outlineLevel="0" collapsed="false">
      <c r="A23" s="67" t="n">
        <v>2010</v>
      </c>
      <c r="B23" s="67" t="s">
        <v>358</v>
      </c>
      <c r="C23" s="67"/>
      <c r="D23" s="90"/>
      <c r="E23" s="90" t="n">
        <v>87650</v>
      </c>
      <c r="F23" s="91" t="n">
        <f aca="false">IF($A23="","",N(D23)-N(E23))</f>
        <v>-87650</v>
      </c>
      <c r="G23" s="8" t="str">
        <f aca="false">IF($A23="","",IFERROR(INDEX('Account Map'!$D$6:$D$200,MATCH($A23,'Account Map'!$A$6:$A$200,0)),"UNMAPPED"))</f>
        <v>Accounts payable</v>
      </c>
      <c r="H23" s="8" t="str">
        <f aca="false">IF($A23="","",IFERROR(INDEX('Account Map'!$C$6:$C$200,MATCH($A23,'Account Map'!$A$6:$A$200,0)),"UNMAPPED"))</f>
        <v>Liability</v>
      </c>
      <c r="I23" s="8" t="str">
        <f aca="false">IF($A23="","",IFERROR(INDEX('Account Map'!$E$6:$E$200,MATCH($A23,'Account Map'!$A$6:$A$200,0))&amp;"",""))</f>
        <v/>
      </c>
    </row>
    <row r="24" customFormat="false" ht="15" hidden="false" customHeight="false" outlineLevel="0" collapsed="false">
      <c r="A24" s="67" t="n">
        <v>2110</v>
      </c>
      <c r="B24" s="67" t="s">
        <v>360</v>
      </c>
      <c r="C24" s="67"/>
      <c r="D24" s="90"/>
      <c r="E24" s="90" t="n">
        <v>79480</v>
      </c>
      <c r="F24" s="91" t="n">
        <f aca="false">IF($A24="","",N(D24)-N(E24))</f>
        <v>-79480</v>
      </c>
      <c r="G24" s="8" t="str">
        <f aca="false">IF($A24="","",IFERROR(INDEX('Account Map'!$D$6:$D$200,MATCH($A24,'Account Map'!$A$6:$A$200,0)),"UNMAPPED"))</f>
        <v>Accrued payroll and related liabilities</v>
      </c>
      <c r="H24" s="8" t="str">
        <f aca="false">IF($A24="","",IFERROR(INDEX('Account Map'!$C$6:$C$200,MATCH($A24,'Account Map'!$A$6:$A$200,0)),"UNMAPPED"))</f>
        <v>Liability</v>
      </c>
      <c r="I24" s="8" t="str">
        <f aca="false">IF($A24="","",IFERROR(INDEX('Account Map'!$E$6:$E$200,MATCH($A24,'Account Map'!$A$6:$A$200,0))&amp;"",""))</f>
        <v/>
      </c>
    </row>
    <row r="25" customFormat="false" ht="15" hidden="false" customHeight="false" outlineLevel="0" collapsed="false">
      <c r="A25" s="67" t="n">
        <v>2120</v>
      </c>
      <c r="B25" s="67" t="s">
        <v>361</v>
      </c>
      <c r="C25" s="67"/>
      <c r="D25" s="90"/>
      <c r="E25" s="90" t="n">
        <v>57230</v>
      </c>
      <c r="F25" s="91" t="n">
        <f aca="false">IF($A25="","",N(D25)-N(E25))</f>
        <v>-57230</v>
      </c>
      <c r="G25" s="8" t="str">
        <f aca="false">IF($A25="","",IFERROR(INDEX('Account Map'!$D$6:$D$200,MATCH($A25,'Account Map'!$A$6:$A$200,0)),"UNMAPPED"))</f>
        <v>Accrued payroll and related liabilities</v>
      </c>
      <c r="H25" s="8" t="str">
        <f aca="false">IF($A25="","",IFERROR(INDEX('Account Map'!$C$6:$C$200,MATCH($A25,'Account Map'!$A$6:$A$200,0)),"UNMAPPED"))</f>
        <v>Liability</v>
      </c>
      <c r="I25" s="8" t="str">
        <f aca="false">IF($A25="","",IFERROR(INDEX('Account Map'!$E$6:$E$200,MATCH($A25,'Account Map'!$A$6:$A$200,0))&amp;"",""))</f>
        <v/>
      </c>
    </row>
    <row r="26" customFormat="false" ht="15" hidden="false" customHeight="false" outlineLevel="0" collapsed="false">
      <c r="A26" s="67" t="n">
        <v>2130</v>
      </c>
      <c r="B26" s="67" t="s">
        <v>362</v>
      </c>
      <c r="C26" s="67"/>
      <c r="D26" s="90"/>
      <c r="E26" s="90" t="n">
        <v>20960</v>
      </c>
      <c r="F26" s="91" t="n">
        <f aca="false">IF($A26="","",N(D26)-N(E26))</f>
        <v>-20960</v>
      </c>
      <c r="G26" s="8" t="str">
        <f aca="false">IF($A26="","",IFERROR(INDEX('Account Map'!$D$6:$D$200,MATCH($A26,'Account Map'!$A$6:$A$200,0)),"UNMAPPED"))</f>
        <v>Accrued payroll and related liabilities</v>
      </c>
      <c r="H26" s="8" t="str">
        <f aca="false">IF($A26="","",IFERROR(INDEX('Account Map'!$C$6:$C$200,MATCH($A26,'Account Map'!$A$6:$A$200,0)),"UNMAPPED"))</f>
        <v>Liability</v>
      </c>
      <c r="I26" s="8" t="str">
        <f aca="false">IF($A26="","",IFERROR(INDEX('Account Map'!$E$6:$E$200,MATCH($A26,'Account Map'!$A$6:$A$200,0))&amp;"",""))</f>
        <v/>
      </c>
    </row>
    <row r="27" customFormat="false" ht="15" hidden="false" customHeight="false" outlineLevel="0" collapsed="false">
      <c r="A27" s="67" t="n">
        <v>2210</v>
      </c>
      <c r="B27" s="67" t="s">
        <v>363</v>
      </c>
      <c r="C27" s="67"/>
      <c r="D27" s="90"/>
      <c r="E27" s="90" t="n">
        <v>121800</v>
      </c>
      <c r="F27" s="91" t="n">
        <f aca="false">IF($A27="","",N(D27)-N(E27))</f>
        <v>-121800</v>
      </c>
      <c r="G27" s="8" t="str">
        <f aca="false">IF($A27="","",IFERROR(INDEX('Account Map'!$D$6:$D$200,MATCH($A27,'Account Map'!$A$6:$A$200,0)),"UNMAPPED"))</f>
        <v>Refundable advances</v>
      </c>
      <c r="H27" s="8" t="str">
        <f aca="false">IF($A27="","",IFERROR(INDEX('Account Map'!$C$6:$C$200,MATCH($A27,'Account Map'!$A$6:$A$200,0)),"UNMAPPED"))</f>
        <v>Liability</v>
      </c>
      <c r="I27" s="8" t="str">
        <f aca="false">IF($A27="","",IFERROR(INDEX('Account Map'!$E$6:$E$200,MATCH($A27,'Account Map'!$A$6:$A$200,0))&amp;"",""))</f>
        <v/>
      </c>
    </row>
    <row r="28" customFormat="false" ht="15" hidden="false" customHeight="false" outlineLevel="0" collapsed="false">
      <c r="A28" s="67" t="n">
        <v>2220</v>
      </c>
      <c r="B28" s="67" t="s">
        <v>364</v>
      </c>
      <c r="C28" s="67"/>
      <c r="D28" s="90"/>
      <c r="E28" s="90" t="n">
        <v>15900</v>
      </c>
      <c r="F28" s="91" t="n">
        <f aca="false">IF($A28="","",N(D28)-N(E28))</f>
        <v>-15900</v>
      </c>
      <c r="G28" s="8" t="str">
        <f aca="false">IF($A28="","",IFERROR(INDEX('Account Map'!$D$6:$D$200,MATCH($A28,'Account Map'!$A$6:$A$200,0)),"UNMAPPED"))</f>
        <v>Deferred program fees</v>
      </c>
      <c r="H28" s="8" t="str">
        <f aca="false">IF($A28="","",IFERROR(INDEX('Account Map'!$C$6:$C$200,MATCH($A28,'Account Map'!$A$6:$A$200,0)),"UNMAPPED"))</f>
        <v>Liability</v>
      </c>
      <c r="I28" s="8" t="str">
        <f aca="false">IF($A28="","",IFERROR(INDEX('Account Map'!$E$6:$E$200,MATCH($A28,'Account Map'!$A$6:$A$200,0))&amp;"",""))</f>
        <v/>
      </c>
    </row>
    <row r="29" customFormat="false" ht="15" hidden="false" customHeight="false" outlineLevel="0" collapsed="false">
      <c r="A29" s="67" t="n">
        <v>2310</v>
      </c>
      <c r="B29" s="67" t="s">
        <v>365</v>
      </c>
      <c r="C29" s="67"/>
      <c r="D29" s="90"/>
      <c r="E29" s="90" t="n">
        <v>778190</v>
      </c>
      <c r="F29" s="91" t="n">
        <f aca="false">IF($A29="","",N(D29)-N(E29))</f>
        <v>-778190</v>
      </c>
      <c r="G29" s="8" t="str">
        <f aca="false">IF($A29="","",IFERROR(INDEX('Account Map'!$D$6:$D$200,MATCH($A29,'Account Map'!$A$6:$A$200,0)),"UNMAPPED"))</f>
        <v>Note payable</v>
      </c>
      <c r="H29" s="8" t="str">
        <f aca="false">IF($A29="","",IFERROR(INDEX('Account Map'!$C$6:$C$200,MATCH($A29,'Account Map'!$A$6:$A$200,0)),"UNMAPPED"))</f>
        <v>Liability</v>
      </c>
      <c r="I29" s="8" t="str">
        <f aca="false">IF($A29="","",IFERROR(INDEX('Account Map'!$E$6:$E$200,MATCH($A29,'Account Map'!$A$6:$A$200,0))&amp;"",""))</f>
        <v/>
      </c>
    </row>
    <row r="30" customFormat="false" ht="15" hidden="false" customHeight="false" outlineLevel="0" collapsed="false">
      <c r="A30" s="67" t="n">
        <v>3010</v>
      </c>
      <c r="B30" s="67" t="s">
        <v>366</v>
      </c>
      <c r="C30" s="67"/>
      <c r="D30" s="90"/>
      <c r="E30" s="90" t="n">
        <v>1349150</v>
      </c>
      <c r="F30" s="91" t="n">
        <f aca="false">IF($A30="","",N(D30)-N(E30))</f>
        <v>-1349150</v>
      </c>
      <c r="G30" s="8" t="str">
        <f aca="false">IF($A30="","",IFERROR(INDEX('Account Map'!$D$6:$D$200,MATCH($A30,'Account Map'!$A$6:$A$200,0)),"UNMAPPED"))</f>
        <v>Net assets without donor restrictions</v>
      </c>
      <c r="H30" s="8" t="str">
        <f aca="false">IF($A30="","",IFERROR(INDEX('Account Map'!$C$6:$C$200,MATCH($A30,'Account Map'!$A$6:$A$200,0)),"UNMAPPED"))</f>
        <v>Net Assets</v>
      </c>
      <c r="I30" s="8" t="str">
        <f aca="false">IF($A30="","",IFERROR(INDEX('Account Map'!$E$6:$E$200,MATCH($A30,'Account Map'!$A$6:$A$200,0))&amp;"",""))</f>
        <v>Without</v>
      </c>
    </row>
    <row r="31" customFormat="false" ht="15" hidden="false" customHeight="false" outlineLevel="0" collapsed="false">
      <c r="A31" s="67" t="n">
        <v>3110</v>
      </c>
      <c r="B31" s="67" t="s">
        <v>370</v>
      </c>
      <c r="C31" s="67"/>
      <c r="D31" s="90"/>
      <c r="E31" s="90" t="n">
        <v>351900</v>
      </c>
      <c r="F31" s="91" t="n">
        <f aca="false">IF($A31="","",N(D31)-N(E31))</f>
        <v>-351900</v>
      </c>
      <c r="G31" s="8" t="str">
        <f aca="false">IF($A31="","",IFERROR(INDEX('Account Map'!$D$6:$D$200,MATCH($A31,'Account Map'!$A$6:$A$200,0)),"UNMAPPED"))</f>
        <v>Net assets with donor restrictions</v>
      </c>
      <c r="H31" s="8" t="str">
        <f aca="false">IF($A31="","",IFERROR(INDEX('Account Map'!$C$6:$C$200,MATCH($A31,'Account Map'!$A$6:$A$200,0)),"UNMAPPED"))</f>
        <v>Net Assets</v>
      </c>
      <c r="I31" s="8" t="str">
        <f aca="false">IF($A31="","",IFERROR(INDEX('Account Map'!$E$6:$E$200,MATCH($A31,'Account Map'!$A$6:$A$200,0))&amp;"",""))</f>
        <v>With</v>
      </c>
    </row>
    <row r="32" customFormat="false" ht="15" hidden="false" customHeight="false" outlineLevel="0" collapsed="false">
      <c r="A32" s="67" t="n">
        <v>3120</v>
      </c>
      <c r="B32" s="67" t="s">
        <v>372</v>
      </c>
      <c r="C32" s="67"/>
      <c r="D32" s="90"/>
      <c r="E32" s="90" t="n">
        <v>50000</v>
      </c>
      <c r="F32" s="91" t="n">
        <f aca="false">IF($A32="","",N(D32)-N(E32))</f>
        <v>-50000</v>
      </c>
      <c r="G32" s="8" t="str">
        <f aca="false">IF($A32="","",IFERROR(INDEX('Account Map'!$D$6:$D$200,MATCH($A32,'Account Map'!$A$6:$A$200,0)),"UNMAPPED"))</f>
        <v>Net assets with donor restrictions</v>
      </c>
      <c r="H32" s="8" t="str">
        <f aca="false">IF($A32="","",IFERROR(INDEX('Account Map'!$C$6:$C$200,MATCH($A32,'Account Map'!$A$6:$A$200,0)),"UNMAPPED"))</f>
        <v>Net Assets</v>
      </c>
      <c r="I32" s="8" t="str">
        <f aca="false">IF($A32="","",IFERROR(INDEX('Account Map'!$E$6:$E$200,MATCH($A32,'Account Map'!$A$6:$A$200,0))&amp;"",""))</f>
        <v>With</v>
      </c>
    </row>
    <row r="33" customFormat="false" ht="15" hidden="false" customHeight="false" outlineLevel="0" collapsed="false">
      <c r="A33" s="67" t="n">
        <v>3130</v>
      </c>
      <c r="B33" s="67" t="s">
        <v>373</v>
      </c>
      <c r="C33" s="67"/>
      <c r="D33" s="90"/>
      <c r="E33" s="90" t="n">
        <v>450000</v>
      </c>
      <c r="F33" s="91" t="n">
        <f aca="false">IF($A33="","",N(D33)-N(E33))</f>
        <v>-450000</v>
      </c>
      <c r="G33" s="8" t="str">
        <f aca="false">IF($A33="","",IFERROR(INDEX('Account Map'!$D$6:$D$200,MATCH($A33,'Account Map'!$A$6:$A$200,0)),"UNMAPPED"))</f>
        <v>Net assets with donor restrictions</v>
      </c>
      <c r="H33" s="8" t="str">
        <f aca="false">IF($A33="","",IFERROR(INDEX('Account Map'!$C$6:$C$200,MATCH($A33,'Account Map'!$A$6:$A$200,0)),"UNMAPPED"))</f>
        <v>Net Assets</v>
      </c>
      <c r="I33" s="8" t="str">
        <f aca="false">IF($A33="","",IFERROR(INDEX('Account Map'!$E$6:$E$200,MATCH($A33,'Account Map'!$A$6:$A$200,0))&amp;"",""))</f>
        <v>With</v>
      </c>
    </row>
    <row r="34" customFormat="false" ht="15" hidden="false" customHeight="false" outlineLevel="0" collapsed="false">
      <c r="A34" s="67" t="n">
        <v>4010</v>
      </c>
      <c r="B34" s="67" t="s">
        <v>374</v>
      </c>
      <c r="C34" s="67"/>
      <c r="D34" s="90"/>
      <c r="E34" s="90" t="n">
        <v>499314.43</v>
      </c>
      <c r="F34" s="91" t="n">
        <f aca="false">IF($A34="","",N(D34)-N(E34))</f>
        <v>-499314.43</v>
      </c>
      <c r="G34" s="8" t="str">
        <f aca="false">IF($A34="","",IFERROR(INDEX('Account Map'!$D$6:$D$200,MATCH($A34,'Account Map'!$A$6:$A$200,0)),"UNMAPPED"))</f>
        <v>Individual contributions</v>
      </c>
      <c r="H34" s="8" t="str">
        <f aca="false">IF($A34="","",IFERROR(INDEX('Account Map'!$C$6:$C$200,MATCH($A34,'Account Map'!$A$6:$A$200,0)),"UNMAPPED"))</f>
        <v>Revenue</v>
      </c>
      <c r="I34" s="8" t="str">
        <f aca="false">IF($A34="","",IFERROR(INDEX('Account Map'!$E$6:$E$200,MATCH($A34,'Account Map'!$A$6:$A$200,0))&amp;"",""))</f>
        <v>Without</v>
      </c>
    </row>
    <row r="35" customFormat="false" ht="15" hidden="false" customHeight="false" outlineLevel="0" collapsed="false">
      <c r="A35" s="67" t="n">
        <v>4020</v>
      </c>
      <c r="B35" s="67" t="s">
        <v>377</v>
      </c>
      <c r="C35" s="67"/>
      <c r="D35" s="90"/>
      <c r="E35" s="90" t="n">
        <v>164282.51</v>
      </c>
      <c r="F35" s="91" t="n">
        <f aca="false">IF($A35="","",N(D35)-N(E35))</f>
        <v>-164282.51</v>
      </c>
      <c r="G35" s="8" t="str">
        <f aca="false">IF($A35="","",IFERROR(INDEX('Account Map'!$D$6:$D$200,MATCH($A35,'Account Map'!$A$6:$A$200,0)),"UNMAPPED"))</f>
        <v>Corporate contributions</v>
      </c>
      <c r="H35" s="8" t="str">
        <f aca="false">IF($A35="","",IFERROR(INDEX('Account Map'!$C$6:$C$200,MATCH($A35,'Account Map'!$A$6:$A$200,0)),"UNMAPPED"))</f>
        <v>Revenue</v>
      </c>
      <c r="I35" s="8" t="str">
        <f aca="false">IF($A35="","",IFERROR(INDEX('Account Map'!$E$6:$E$200,MATCH($A35,'Account Map'!$A$6:$A$200,0))&amp;"",""))</f>
        <v>Without</v>
      </c>
    </row>
    <row r="36" customFormat="false" ht="15" hidden="false" customHeight="false" outlineLevel="0" collapsed="false">
      <c r="A36" s="67" t="n">
        <v>4030</v>
      </c>
      <c r="B36" s="67" t="s">
        <v>378</v>
      </c>
      <c r="C36" s="67"/>
      <c r="D36" s="90"/>
      <c r="E36" s="90" t="n">
        <v>185997.11</v>
      </c>
      <c r="F36" s="91" t="n">
        <f aca="false">IF($A36="","",N(D36)-N(E36))</f>
        <v>-185997.11</v>
      </c>
      <c r="G36" s="8" t="str">
        <f aca="false">IF($A36="","",IFERROR(INDEX('Account Map'!$D$6:$D$200,MATCH($A36,'Account Map'!$A$6:$A$200,0)),"UNMAPPED"))</f>
        <v>Foundation grants</v>
      </c>
      <c r="H36" s="8" t="str">
        <f aca="false">IF($A36="","",IFERROR(INDEX('Account Map'!$C$6:$C$200,MATCH($A36,'Account Map'!$A$6:$A$200,0)),"UNMAPPED"))</f>
        <v>Revenue</v>
      </c>
      <c r="I36" s="8" t="str">
        <f aca="false">IF($A36="","",IFERROR(INDEX('Account Map'!$E$6:$E$200,MATCH($A36,'Account Map'!$A$6:$A$200,0))&amp;"",""))</f>
        <v>Without</v>
      </c>
    </row>
    <row r="37" customFormat="false" ht="15" hidden="false" customHeight="false" outlineLevel="0" collapsed="false">
      <c r="A37" s="67" t="n">
        <v>4110</v>
      </c>
      <c r="B37" s="67" t="s">
        <v>379</v>
      </c>
      <c r="C37" s="67"/>
      <c r="D37" s="90"/>
      <c r="E37" s="90" t="n">
        <v>820605.49</v>
      </c>
      <c r="F37" s="91" t="n">
        <f aca="false">IF($A37="","",N(D37)-N(E37))</f>
        <v>-820605.49</v>
      </c>
      <c r="G37" s="8" t="str">
        <f aca="false">IF($A37="","",IFERROR(INDEX('Account Map'!$D$6:$D$200,MATCH($A37,'Account Map'!$A$6:$A$200,0)),"UNMAPPED"))</f>
        <v>Government grants: housing</v>
      </c>
      <c r="H37" s="8" t="str">
        <f aca="false">IF($A37="","",IFERROR(INDEX('Account Map'!$C$6:$C$200,MATCH($A37,'Account Map'!$A$6:$A$200,0)),"UNMAPPED"))</f>
        <v>Revenue</v>
      </c>
      <c r="I37" s="8" t="str">
        <f aca="false">IF($A37="","",IFERROR(INDEX('Account Map'!$E$6:$E$200,MATCH($A37,'Account Map'!$A$6:$A$200,0))&amp;"",""))</f>
        <v>Without</v>
      </c>
    </row>
    <row r="38" customFormat="false" ht="15" hidden="false" customHeight="false" outlineLevel="0" collapsed="false">
      <c r="A38" s="67" t="n">
        <v>4120</v>
      </c>
      <c r="B38" s="67" t="s">
        <v>380</v>
      </c>
      <c r="C38" s="67"/>
      <c r="D38" s="90"/>
      <c r="E38" s="90" t="n">
        <v>367106.26</v>
      </c>
      <c r="F38" s="91" t="n">
        <f aca="false">IF($A38="","",N(D38)-N(E38))</f>
        <v>-367106.26</v>
      </c>
      <c r="G38" s="8" t="str">
        <f aca="false">IF($A38="","",IFERROR(INDEX('Account Map'!$D$6:$D$200,MATCH($A38,'Account Map'!$A$6:$A$200,0)),"UNMAPPED"))</f>
        <v>Government grants: workforce</v>
      </c>
      <c r="H38" s="8" t="str">
        <f aca="false">IF($A38="","",IFERROR(INDEX('Account Map'!$C$6:$C$200,MATCH($A38,'Account Map'!$A$6:$A$200,0)),"UNMAPPED"))</f>
        <v>Revenue</v>
      </c>
      <c r="I38" s="8" t="str">
        <f aca="false">IF($A38="","",IFERROR(INDEX('Account Map'!$E$6:$E$200,MATCH($A38,'Account Map'!$A$6:$A$200,0))&amp;"",""))</f>
        <v>Without</v>
      </c>
    </row>
    <row r="39" customFormat="false" ht="15" hidden="false" customHeight="false" outlineLevel="0" collapsed="false">
      <c r="A39" s="67" t="n">
        <v>4130</v>
      </c>
      <c r="B39" s="67" t="s">
        <v>381</v>
      </c>
      <c r="C39" s="67"/>
      <c r="D39" s="90"/>
      <c r="E39" s="90" t="n">
        <v>296047.78</v>
      </c>
      <c r="F39" s="91" t="n">
        <f aca="false">IF($A39="","",N(D39)-N(E39))</f>
        <v>-296047.78</v>
      </c>
      <c r="G39" s="8" t="str">
        <f aca="false">IF($A39="","",IFERROR(INDEX('Account Map'!$D$6:$D$200,MATCH($A39,'Account Map'!$A$6:$A$200,0)),"UNMAPPED"))</f>
        <v>Government grants: senior services</v>
      </c>
      <c r="H39" s="8" t="str">
        <f aca="false">IF($A39="","",IFERROR(INDEX('Account Map'!$C$6:$C$200,MATCH($A39,'Account Map'!$A$6:$A$200,0)),"UNMAPPED"))</f>
        <v>Revenue</v>
      </c>
      <c r="I39" s="8" t="str">
        <f aca="false">IF($A39="","",IFERROR(INDEX('Account Map'!$E$6:$E$200,MATCH($A39,'Account Map'!$A$6:$A$200,0))&amp;"",""))</f>
        <v>Without</v>
      </c>
    </row>
    <row r="40" customFormat="false" ht="15" hidden="false" customHeight="false" outlineLevel="0" collapsed="false">
      <c r="A40" s="67" t="n">
        <v>4210</v>
      </c>
      <c r="B40" s="67" t="s">
        <v>382</v>
      </c>
      <c r="C40" s="67"/>
      <c r="D40" s="90"/>
      <c r="E40" s="90" t="n">
        <v>112464.01</v>
      </c>
      <c r="F40" s="91" t="n">
        <f aca="false">IF($A40="","",N(D40)-N(E40))</f>
        <v>-112464.01</v>
      </c>
      <c r="G40" s="8" t="str">
        <f aca="false">IF($A40="","",IFERROR(INDEX('Account Map'!$D$6:$D$200,MATCH($A40,'Account Map'!$A$6:$A$200,0)),"UNMAPPED"))</f>
        <v>Program service fees</v>
      </c>
      <c r="H40" s="8" t="str">
        <f aca="false">IF($A40="","",IFERROR(INDEX('Account Map'!$C$6:$C$200,MATCH($A40,'Account Map'!$A$6:$A$200,0)),"UNMAPPED"))</f>
        <v>Revenue</v>
      </c>
      <c r="I40" s="8" t="str">
        <f aca="false">IF($A40="","",IFERROR(INDEX('Account Map'!$E$6:$E$200,MATCH($A40,'Account Map'!$A$6:$A$200,0))&amp;"",""))</f>
        <v>Without</v>
      </c>
    </row>
    <row r="41" customFormat="false" ht="15" hidden="false" customHeight="false" outlineLevel="0" collapsed="false">
      <c r="A41" s="67" t="n">
        <v>4220</v>
      </c>
      <c r="B41" s="67" t="s">
        <v>383</v>
      </c>
      <c r="C41" s="67"/>
      <c r="D41" s="90"/>
      <c r="E41" s="90" t="n">
        <v>138124.88</v>
      </c>
      <c r="F41" s="91" t="n">
        <f aca="false">IF($A41="","",N(D41)-N(E41))</f>
        <v>-138124.88</v>
      </c>
      <c r="G41" s="8" t="str">
        <f aca="false">IF($A41="","",IFERROR(INDEX('Account Map'!$D$6:$D$200,MATCH($A41,'Account Map'!$A$6:$A$200,0)),"UNMAPPED"))</f>
        <v>Program service fees</v>
      </c>
      <c r="H41" s="8" t="str">
        <f aca="false">IF($A41="","",IFERROR(INDEX('Account Map'!$C$6:$C$200,MATCH($A41,'Account Map'!$A$6:$A$200,0)),"UNMAPPED"))</f>
        <v>Revenue</v>
      </c>
      <c r="I41" s="8" t="str">
        <f aca="false">IF($A41="","",IFERROR(INDEX('Account Map'!$E$6:$E$200,MATCH($A41,'Account Map'!$A$6:$A$200,0))&amp;"",""))</f>
        <v>Without</v>
      </c>
    </row>
    <row r="42" customFormat="false" ht="15" hidden="false" customHeight="false" outlineLevel="0" collapsed="false">
      <c r="A42" s="67" t="n">
        <v>4310</v>
      </c>
      <c r="B42" s="67" t="s">
        <v>384</v>
      </c>
      <c r="C42" s="67"/>
      <c r="D42" s="90"/>
      <c r="E42" s="90" t="n">
        <v>251300</v>
      </c>
      <c r="F42" s="91" t="n">
        <f aca="false">IF($A42="","",N(D42)-N(E42))</f>
        <v>-251300</v>
      </c>
      <c r="G42" s="8" t="str">
        <f aca="false">IF($A42="","",IFERROR(INDEX('Account Map'!$D$6:$D$200,MATCH($A42,'Account Map'!$A$6:$A$200,0)),"UNMAPPED"))</f>
        <v>Special event revenue</v>
      </c>
      <c r="H42" s="8" t="str">
        <f aca="false">IF($A42="","",IFERROR(INDEX('Account Map'!$C$6:$C$200,MATCH($A42,'Account Map'!$A$6:$A$200,0)),"UNMAPPED"))</f>
        <v>Revenue</v>
      </c>
      <c r="I42" s="8" t="str">
        <f aca="false">IF($A42="","",IFERROR(INDEX('Account Map'!$E$6:$E$200,MATCH($A42,'Account Map'!$A$6:$A$200,0))&amp;"",""))</f>
        <v>Without</v>
      </c>
    </row>
    <row r="43" customFormat="false" ht="15" hidden="false" customHeight="false" outlineLevel="0" collapsed="false">
      <c r="A43" s="67" t="n">
        <v>4320</v>
      </c>
      <c r="B43" s="67" t="s">
        <v>385</v>
      </c>
      <c r="C43" s="67"/>
      <c r="D43" s="90" t="n">
        <v>78400</v>
      </c>
      <c r="E43" s="90"/>
      <c r="F43" s="91" t="n">
        <f aca="false">IF($A43="","",N(D43)-N(E43))</f>
        <v>78400</v>
      </c>
      <c r="G43" s="8" t="str">
        <f aca="false">IF($A43="","",IFERROR(INDEX('Account Map'!$D$6:$D$200,MATCH($A43,'Account Map'!$A$6:$A$200,0)),"UNMAPPED"))</f>
        <v>Less cost of direct benefits to donors</v>
      </c>
      <c r="H43" s="8" t="str">
        <f aca="false">IF($A43="","",IFERROR(INDEX('Account Map'!$C$6:$C$200,MATCH($A43,'Account Map'!$A$6:$A$200,0)),"UNMAPPED"))</f>
        <v>Revenue</v>
      </c>
      <c r="I43" s="8" t="str">
        <f aca="false">IF($A43="","",IFERROR(INDEX('Account Map'!$E$6:$E$200,MATCH($A43,'Account Map'!$A$6:$A$200,0))&amp;"",""))</f>
        <v>Without</v>
      </c>
    </row>
    <row r="44" customFormat="false" ht="15" hidden="false" customHeight="false" outlineLevel="0" collapsed="false">
      <c r="A44" s="67" t="n">
        <v>4410</v>
      </c>
      <c r="B44" s="67" t="s">
        <v>386</v>
      </c>
      <c r="C44" s="67"/>
      <c r="D44" s="90"/>
      <c r="E44" s="90" t="n">
        <v>20415.44</v>
      </c>
      <c r="F44" s="91" t="n">
        <f aca="false">IF($A44="","",N(D44)-N(E44))</f>
        <v>-20415.44</v>
      </c>
      <c r="G44" s="8" t="str">
        <f aca="false">IF($A44="","",IFERROR(INDEX('Account Map'!$D$6:$D$200,MATCH($A44,'Account Map'!$A$6:$A$200,0)),"UNMAPPED"))</f>
        <v>Investment return and other income</v>
      </c>
      <c r="H44" s="8" t="str">
        <f aca="false">IF($A44="","",IFERROR(INDEX('Account Map'!$C$6:$C$200,MATCH($A44,'Account Map'!$A$6:$A$200,0)),"UNMAPPED"))</f>
        <v>Revenue</v>
      </c>
      <c r="I44" s="8" t="str">
        <f aca="false">IF($A44="","",IFERROR(INDEX('Account Map'!$E$6:$E$200,MATCH($A44,'Account Map'!$A$6:$A$200,0))&amp;"",""))</f>
        <v>Without</v>
      </c>
    </row>
    <row r="45" customFormat="false" ht="15" hidden="false" customHeight="false" outlineLevel="0" collapsed="false">
      <c r="A45" s="67" t="n">
        <v>4510</v>
      </c>
      <c r="B45" s="67" t="s">
        <v>387</v>
      </c>
      <c r="C45" s="67"/>
      <c r="D45" s="90"/>
      <c r="E45" s="90" t="n">
        <v>8463.07</v>
      </c>
      <c r="F45" s="91" t="n">
        <f aca="false">IF($A45="","",N(D45)-N(E45))</f>
        <v>-8463.07</v>
      </c>
      <c r="G45" s="8" t="str">
        <f aca="false">IF($A45="","",IFERROR(INDEX('Account Map'!$D$6:$D$200,MATCH($A45,'Account Map'!$A$6:$A$200,0)),"UNMAPPED"))</f>
        <v>Investment return and other income</v>
      </c>
      <c r="H45" s="8" t="str">
        <f aca="false">IF($A45="","",IFERROR(INDEX('Account Map'!$C$6:$C$200,MATCH($A45,'Account Map'!$A$6:$A$200,0)),"UNMAPPED"))</f>
        <v>Revenue</v>
      </c>
      <c r="I45" s="8" t="str">
        <f aca="false">IF($A45="","",IFERROR(INDEX('Account Map'!$E$6:$E$200,MATCH($A45,'Account Map'!$A$6:$A$200,0))&amp;"",""))</f>
        <v>Without</v>
      </c>
    </row>
    <row r="46" customFormat="false" ht="15" hidden="false" customHeight="false" outlineLevel="0" collapsed="false">
      <c r="A46" s="67" t="n">
        <v>4610</v>
      </c>
      <c r="B46" s="67" t="s">
        <v>389</v>
      </c>
      <c r="C46" s="67"/>
      <c r="D46" s="90"/>
      <c r="E46" s="90" t="n">
        <v>335000</v>
      </c>
      <c r="F46" s="91" t="n">
        <f aca="false">IF($A46="","",N(D46)-N(E46))</f>
        <v>-335000</v>
      </c>
      <c r="G46" s="8" t="str">
        <f aca="false">IF($A46="","",IFERROR(INDEX('Account Map'!$D$6:$D$200,MATCH($A46,'Account Map'!$A$6:$A$200,0)),"UNMAPPED"))</f>
        <v>Contributions with donor restrictions</v>
      </c>
      <c r="H46" s="8" t="str">
        <f aca="false">IF($A46="","",IFERROR(INDEX('Account Map'!$C$6:$C$200,MATCH($A46,'Account Map'!$A$6:$A$200,0)),"UNMAPPED"))</f>
        <v>Revenue</v>
      </c>
      <c r="I46" s="8" t="str">
        <f aca="false">IF($A46="","",IFERROR(INDEX('Account Map'!$E$6:$E$200,MATCH($A46,'Account Map'!$A$6:$A$200,0))&amp;"",""))</f>
        <v>With</v>
      </c>
    </row>
    <row r="47" customFormat="false" ht="15" hidden="false" customHeight="false" outlineLevel="0" collapsed="false">
      <c r="A47" s="67" t="n">
        <v>4620</v>
      </c>
      <c r="B47" s="67" t="s">
        <v>390</v>
      </c>
      <c r="C47" s="67"/>
      <c r="D47" s="90"/>
      <c r="E47" s="90" t="n">
        <v>75000</v>
      </c>
      <c r="F47" s="91" t="n">
        <f aca="false">IF($A47="","",N(D47)-N(E47))</f>
        <v>-75000</v>
      </c>
      <c r="G47" s="8" t="str">
        <f aca="false">IF($A47="","",IFERROR(INDEX('Account Map'!$D$6:$D$200,MATCH($A47,'Account Map'!$A$6:$A$200,0)),"UNMAPPED"))</f>
        <v>Contributions with donor restrictions</v>
      </c>
      <c r="H47" s="8" t="str">
        <f aca="false">IF($A47="","",IFERROR(INDEX('Account Map'!$C$6:$C$200,MATCH($A47,'Account Map'!$A$6:$A$200,0)),"UNMAPPED"))</f>
        <v>Revenue</v>
      </c>
      <c r="I47" s="8" t="str">
        <f aca="false">IF($A47="","",IFERROR(INDEX('Account Map'!$E$6:$E$200,MATCH($A47,'Account Map'!$A$6:$A$200,0))&amp;"",""))</f>
        <v>With</v>
      </c>
    </row>
    <row r="48" customFormat="false" ht="15" hidden="false" customHeight="false" outlineLevel="0" collapsed="false">
      <c r="A48" s="67" t="n">
        <v>4630</v>
      </c>
      <c r="B48" s="67" t="s">
        <v>391</v>
      </c>
      <c r="C48" s="67"/>
      <c r="D48" s="90"/>
      <c r="E48" s="90" t="n">
        <v>15555.18</v>
      </c>
      <c r="F48" s="91" t="n">
        <f aca="false">IF($A48="","",N(D48)-N(E48))</f>
        <v>-15555.18</v>
      </c>
      <c r="G48" s="8" t="str">
        <f aca="false">IF($A48="","",IFERROR(INDEX('Account Map'!$D$6:$D$200,MATCH($A48,'Account Map'!$A$6:$A$200,0)),"UNMAPPED"))</f>
        <v>Endowment investment return</v>
      </c>
      <c r="H48" s="8" t="str">
        <f aca="false">IF($A48="","",IFERROR(INDEX('Account Map'!$C$6:$C$200,MATCH($A48,'Account Map'!$A$6:$A$200,0)),"UNMAPPED"))</f>
        <v>Revenue</v>
      </c>
      <c r="I48" s="8" t="str">
        <f aca="false">IF($A48="","",IFERROR(INDEX('Account Map'!$E$6:$E$200,MATCH($A48,'Account Map'!$A$6:$A$200,0))&amp;"",""))</f>
        <v>With</v>
      </c>
    </row>
    <row r="49" customFormat="false" ht="15" hidden="false" customHeight="false" outlineLevel="0" collapsed="false">
      <c r="A49" s="67" t="n">
        <v>4900</v>
      </c>
      <c r="B49" s="67" t="s">
        <v>388</v>
      </c>
      <c r="C49" s="67"/>
      <c r="D49" s="90"/>
      <c r="E49" s="90" t="n">
        <v>308022.74</v>
      </c>
      <c r="F49" s="91" t="n">
        <f aca="false">IF($A49="","",N(D49)-N(E49))</f>
        <v>-308022.74</v>
      </c>
      <c r="G49" s="8" t="str">
        <f aca="false">IF($A49="","",IFERROR(INDEX('Account Map'!$D$6:$D$200,MATCH($A49,'Account Map'!$A$6:$A$200,0)),"UNMAPPED"))</f>
        <v>Net assets released from restrictions</v>
      </c>
      <c r="H49" s="8" t="str">
        <f aca="false">IF($A49="","",IFERROR(INDEX('Account Map'!$C$6:$C$200,MATCH($A49,'Account Map'!$A$6:$A$200,0)),"UNMAPPED"))</f>
        <v>Revenue</v>
      </c>
      <c r="I49" s="8" t="str">
        <f aca="false">IF($A49="","",IFERROR(INDEX('Account Map'!$E$6:$E$200,MATCH($A49,'Account Map'!$A$6:$A$200,0))&amp;"",""))</f>
        <v>Without</v>
      </c>
    </row>
    <row r="50" customFormat="false" ht="15" hidden="false" customHeight="false" outlineLevel="0" collapsed="false">
      <c r="A50" s="67" t="n">
        <v>4910</v>
      </c>
      <c r="B50" s="67" t="s">
        <v>392</v>
      </c>
      <c r="C50" s="67"/>
      <c r="D50" s="90" t="n">
        <v>308022.74</v>
      </c>
      <c r="E50" s="90"/>
      <c r="F50" s="91" t="n">
        <f aca="false">IF($A50="","",N(D50)-N(E50))</f>
        <v>308022.74</v>
      </c>
      <c r="G50" s="8" t="str">
        <f aca="false">IF($A50="","",IFERROR(INDEX('Account Map'!$D$6:$D$200,MATCH($A50,'Account Map'!$A$6:$A$200,0)),"UNMAPPED"))</f>
        <v>Released from restrictions</v>
      </c>
      <c r="H50" s="8" t="str">
        <f aca="false">IF($A50="","",IFERROR(INDEX('Account Map'!$C$6:$C$200,MATCH($A50,'Account Map'!$A$6:$A$200,0)),"UNMAPPED"))</f>
        <v>Revenue</v>
      </c>
      <c r="I50" s="8" t="str">
        <f aca="false">IF($A50="","",IFERROR(INDEX('Account Map'!$E$6:$E$200,MATCH($A50,'Account Map'!$A$6:$A$200,0))&amp;"",""))</f>
        <v>With</v>
      </c>
    </row>
    <row r="51" customFormat="false" ht="15" hidden="false" customHeight="false" outlineLevel="0" collapsed="false">
      <c r="A51" s="67" t="n">
        <v>5010</v>
      </c>
      <c r="B51" s="67" t="s">
        <v>393</v>
      </c>
      <c r="C51" s="67" t="s">
        <v>139</v>
      </c>
      <c r="D51" s="90" t="n">
        <v>527652.97</v>
      </c>
      <c r="E51" s="90"/>
      <c r="F51" s="91" t="n">
        <f aca="false">IF($A51="","",N(D51)-N(E51))</f>
        <v>527652.97</v>
      </c>
      <c r="G51" s="8" t="str">
        <f aca="false">IF($A51="","",IFERROR(INDEX('Account Map'!$D$6:$D$200,MATCH($A51,'Account Map'!$A$6:$A$200,0)),"UNMAPPED"))</f>
        <v>Salaries and wages</v>
      </c>
      <c r="H51" s="8" t="str">
        <f aca="false">IF($A51="","",IFERROR(INDEX('Account Map'!$C$6:$C$200,MATCH($A51,'Account Map'!$A$6:$A$200,0)),"UNMAPPED"))</f>
        <v>Expense</v>
      </c>
      <c r="I51" s="8" t="str">
        <f aca="false">IF($A51="","",IFERROR(INDEX('Account Map'!$E$6:$E$200,MATCH($A51,'Account Map'!$A$6:$A$200,0))&amp;"",""))</f>
        <v>Without</v>
      </c>
    </row>
    <row r="52" customFormat="false" ht="15" hidden="false" customHeight="false" outlineLevel="0" collapsed="false">
      <c r="A52" s="67" t="n">
        <v>5010</v>
      </c>
      <c r="B52" s="67" t="s">
        <v>393</v>
      </c>
      <c r="C52" s="67" t="s">
        <v>140</v>
      </c>
      <c r="D52" s="90" t="n">
        <v>366425.67</v>
      </c>
      <c r="E52" s="90"/>
      <c r="F52" s="91" t="n">
        <f aca="false">IF($A52="","",N(D52)-N(E52))</f>
        <v>366425.67</v>
      </c>
      <c r="G52" s="8" t="str">
        <f aca="false">IF($A52="","",IFERROR(INDEX('Account Map'!$D$6:$D$200,MATCH($A52,'Account Map'!$A$6:$A$200,0)),"UNMAPPED"))</f>
        <v>Salaries and wages</v>
      </c>
      <c r="H52" s="8" t="str">
        <f aca="false">IF($A52="","",IFERROR(INDEX('Account Map'!$C$6:$C$200,MATCH($A52,'Account Map'!$A$6:$A$200,0)),"UNMAPPED"))</f>
        <v>Expense</v>
      </c>
      <c r="I52" s="8" t="str">
        <f aca="false">IF($A52="","",IFERROR(INDEX('Account Map'!$E$6:$E$200,MATCH($A52,'Account Map'!$A$6:$A$200,0))&amp;"",""))</f>
        <v>Without</v>
      </c>
    </row>
    <row r="53" customFormat="false" ht="15" hidden="false" customHeight="false" outlineLevel="0" collapsed="false">
      <c r="A53" s="67" t="n">
        <v>5010</v>
      </c>
      <c r="B53" s="67" t="s">
        <v>393</v>
      </c>
      <c r="C53" s="67" t="s">
        <v>141</v>
      </c>
      <c r="D53" s="90" t="n">
        <v>307797.56</v>
      </c>
      <c r="E53" s="90"/>
      <c r="F53" s="91" t="n">
        <f aca="false">IF($A53="","",N(D53)-N(E53))</f>
        <v>307797.56</v>
      </c>
      <c r="G53" s="8" t="str">
        <f aca="false">IF($A53="","",IFERROR(INDEX('Account Map'!$D$6:$D$200,MATCH($A53,'Account Map'!$A$6:$A$200,0)),"UNMAPPED"))</f>
        <v>Salaries and wages</v>
      </c>
      <c r="H53" s="8" t="str">
        <f aca="false">IF($A53="","",IFERROR(INDEX('Account Map'!$C$6:$C$200,MATCH($A53,'Account Map'!$A$6:$A$200,0)),"UNMAPPED"))</f>
        <v>Expense</v>
      </c>
      <c r="I53" s="8" t="str">
        <f aca="false">IF($A53="","",IFERROR(INDEX('Account Map'!$E$6:$E$200,MATCH($A53,'Account Map'!$A$6:$A$200,0))&amp;"",""))</f>
        <v>Without</v>
      </c>
    </row>
    <row r="54" customFormat="false" ht="15" hidden="false" customHeight="false" outlineLevel="0" collapsed="false">
      <c r="A54" s="67" t="n">
        <v>5010</v>
      </c>
      <c r="B54" s="67" t="s">
        <v>393</v>
      </c>
      <c r="C54" s="67" t="s">
        <v>143</v>
      </c>
      <c r="D54" s="90" t="n">
        <v>175884.32</v>
      </c>
      <c r="E54" s="90"/>
      <c r="F54" s="91" t="n">
        <f aca="false">IF($A54="","",N(D54)-N(E54))</f>
        <v>175884.32</v>
      </c>
      <c r="G54" s="8" t="str">
        <f aca="false">IF($A54="","",IFERROR(INDEX('Account Map'!$D$6:$D$200,MATCH($A54,'Account Map'!$A$6:$A$200,0)),"UNMAPPED"))</f>
        <v>Salaries and wages</v>
      </c>
      <c r="H54" s="8" t="str">
        <f aca="false">IF($A54="","",IFERROR(INDEX('Account Map'!$C$6:$C$200,MATCH($A54,'Account Map'!$A$6:$A$200,0)),"UNMAPPED"))</f>
        <v>Expense</v>
      </c>
      <c r="I54" s="8" t="str">
        <f aca="false">IF($A54="","",IFERROR(INDEX('Account Map'!$E$6:$E$200,MATCH($A54,'Account Map'!$A$6:$A$200,0))&amp;"",""))</f>
        <v>Without</v>
      </c>
    </row>
    <row r="55" customFormat="false" ht="15" hidden="false" customHeight="false" outlineLevel="0" collapsed="false">
      <c r="A55" s="67" t="n">
        <v>5010</v>
      </c>
      <c r="B55" s="67" t="s">
        <v>393</v>
      </c>
      <c r="C55" s="67" t="s">
        <v>144</v>
      </c>
      <c r="D55" s="90" t="n">
        <v>87942.16</v>
      </c>
      <c r="E55" s="90"/>
      <c r="F55" s="91" t="n">
        <f aca="false">IF($A55="","",N(D55)-N(E55))</f>
        <v>87942.16</v>
      </c>
      <c r="G55" s="8" t="str">
        <f aca="false">IF($A55="","",IFERROR(INDEX('Account Map'!$D$6:$D$200,MATCH($A55,'Account Map'!$A$6:$A$200,0)),"UNMAPPED"))</f>
        <v>Salaries and wages</v>
      </c>
      <c r="H55" s="8" t="str">
        <f aca="false">IF($A55="","",IFERROR(INDEX('Account Map'!$C$6:$C$200,MATCH($A55,'Account Map'!$A$6:$A$200,0)),"UNMAPPED"))</f>
        <v>Expense</v>
      </c>
      <c r="I55" s="8" t="str">
        <f aca="false">IF($A55="","",IFERROR(INDEX('Account Map'!$E$6:$E$200,MATCH($A55,'Account Map'!$A$6:$A$200,0))&amp;"",""))</f>
        <v>Without</v>
      </c>
    </row>
    <row r="56" customFormat="false" ht="15" hidden="false" customHeight="false" outlineLevel="0" collapsed="false">
      <c r="A56" s="67" t="n">
        <v>5020</v>
      </c>
      <c r="B56" s="67" t="s">
        <v>395</v>
      </c>
      <c r="C56" s="67" t="s">
        <v>139</v>
      </c>
      <c r="D56" s="90" t="n">
        <v>45466.63</v>
      </c>
      <c r="E56" s="90"/>
      <c r="F56" s="91" t="n">
        <f aca="false">IF($A56="","",N(D56)-N(E56))</f>
        <v>45466.63</v>
      </c>
      <c r="G56" s="8" t="str">
        <f aca="false">IF($A56="","",IFERROR(INDEX('Account Map'!$D$6:$D$200,MATCH($A56,'Account Map'!$A$6:$A$200,0)),"UNMAPPED"))</f>
        <v>Payroll taxes and benefits</v>
      </c>
      <c r="H56" s="8" t="str">
        <f aca="false">IF($A56="","",IFERROR(INDEX('Account Map'!$C$6:$C$200,MATCH($A56,'Account Map'!$A$6:$A$200,0)),"UNMAPPED"))</f>
        <v>Expense</v>
      </c>
      <c r="I56" s="8" t="str">
        <f aca="false">IF($A56="","",IFERROR(INDEX('Account Map'!$E$6:$E$200,MATCH($A56,'Account Map'!$A$6:$A$200,0))&amp;"",""))</f>
        <v>Without</v>
      </c>
    </row>
    <row r="57" customFormat="false" ht="15" hidden="false" customHeight="false" outlineLevel="0" collapsed="false">
      <c r="A57" s="67" t="n">
        <v>5020</v>
      </c>
      <c r="B57" s="67" t="s">
        <v>395</v>
      </c>
      <c r="C57" s="67" t="s">
        <v>140</v>
      </c>
      <c r="D57" s="90" t="n">
        <v>31574.04</v>
      </c>
      <c r="E57" s="90"/>
      <c r="F57" s="91" t="n">
        <f aca="false">IF($A57="","",N(D57)-N(E57))</f>
        <v>31574.04</v>
      </c>
      <c r="G57" s="8" t="str">
        <f aca="false">IF($A57="","",IFERROR(INDEX('Account Map'!$D$6:$D$200,MATCH($A57,'Account Map'!$A$6:$A$200,0)),"UNMAPPED"))</f>
        <v>Payroll taxes and benefits</v>
      </c>
      <c r="H57" s="8" t="str">
        <f aca="false">IF($A57="","",IFERROR(INDEX('Account Map'!$C$6:$C$200,MATCH($A57,'Account Map'!$A$6:$A$200,0)),"UNMAPPED"))</f>
        <v>Expense</v>
      </c>
      <c r="I57" s="8" t="str">
        <f aca="false">IF($A57="","",IFERROR(INDEX('Account Map'!$E$6:$E$200,MATCH($A57,'Account Map'!$A$6:$A$200,0))&amp;"",""))</f>
        <v>Without</v>
      </c>
    </row>
    <row r="58" customFormat="false" ht="15" hidden="false" customHeight="false" outlineLevel="0" collapsed="false">
      <c r="A58" s="67" t="n">
        <v>5020</v>
      </c>
      <c r="B58" s="67" t="s">
        <v>395</v>
      </c>
      <c r="C58" s="67" t="s">
        <v>141</v>
      </c>
      <c r="D58" s="90" t="n">
        <v>26522.2</v>
      </c>
      <c r="E58" s="90"/>
      <c r="F58" s="91" t="n">
        <f aca="false">IF($A58="","",N(D58)-N(E58))</f>
        <v>26522.2</v>
      </c>
      <c r="G58" s="8" t="str">
        <f aca="false">IF($A58="","",IFERROR(INDEX('Account Map'!$D$6:$D$200,MATCH($A58,'Account Map'!$A$6:$A$200,0)),"UNMAPPED"))</f>
        <v>Payroll taxes and benefits</v>
      </c>
      <c r="H58" s="8" t="str">
        <f aca="false">IF($A58="","",IFERROR(INDEX('Account Map'!$C$6:$C$200,MATCH($A58,'Account Map'!$A$6:$A$200,0)),"UNMAPPED"))</f>
        <v>Expense</v>
      </c>
      <c r="I58" s="8" t="str">
        <f aca="false">IF($A58="","",IFERROR(INDEX('Account Map'!$E$6:$E$200,MATCH($A58,'Account Map'!$A$6:$A$200,0))&amp;"",""))</f>
        <v>Without</v>
      </c>
    </row>
    <row r="59" customFormat="false" ht="15" hidden="false" customHeight="false" outlineLevel="0" collapsed="false">
      <c r="A59" s="67" t="n">
        <v>5020</v>
      </c>
      <c r="B59" s="67" t="s">
        <v>395</v>
      </c>
      <c r="C59" s="67" t="s">
        <v>143</v>
      </c>
      <c r="D59" s="90" t="n">
        <v>15155.54</v>
      </c>
      <c r="E59" s="90"/>
      <c r="F59" s="91" t="n">
        <f aca="false">IF($A59="","",N(D59)-N(E59))</f>
        <v>15155.54</v>
      </c>
      <c r="G59" s="8" t="str">
        <f aca="false">IF($A59="","",IFERROR(INDEX('Account Map'!$D$6:$D$200,MATCH($A59,'Account Map'!$A$6:$A$200,0)),"UNMAPPED"))</f>
        <v>Payroll taxes and benefits</v>
      </c>
      <c r="H59" s="8" t="str">
        <f aca="false">IF($A59="","",IFERROR(INDEX('Account Map'!$C$6:$C$200,MATCH($A59,'Account Map'!$A$6:$A$200,0)),"UNMAPPED"))</f>
        <v>Expense</v>
      </c>
      <c r="I59" s="8" t="str">
        <f aca="false">IF($A59="","",IFERROR(INDEX('Account Map'!$E$6:$E$200,MATCH($A59,'Account Map'!$A$6:$A$200,0))&amp;"",""))</f>
        <v>Without</v>
      </c>
    </row>
    <row r="60" customFormat="false" ht="15" hidden="false" customHeight="false" outlineLevel="0" collapsed="false">
      <c r="A60" s="67" t="n">
        <v>5020</v>
      </c>
      <c r="B60" s="67" t="s">
        <v>395</v>
      </c>
      <c r="C60" s="67" t="s">
        <v>144</v>
      </c>
      <c r="D60" s="90" t="n">
        <v>7577.77</v>
      </c>
      <c r="E60" s="90"/>
      <c r="F60" s="91" t="n">
        <f aca="false">IF($A60="","",N(D60)-N(E60))</f>
        <v>7577.77</v>
      </c>
      <c r="G60" s="8" t="str">
        <f aca="false">IF($A60="","",IFERROR(INDEX('Account Map'!$D$6:$D$200,MATCH($A60,'Account Map'!$A$6:$A$200,0)),"UNMAPPED"))</f>
        <v>Payroll taxes and benefits</v>
      </c>
      <c r="H60" s="8" t="str">
        <f aca="false">IF($A60="","",IFERROR(INDEX('Account Map'!$C$6:$C$200,MATCH($A60,'Account Map'!$A$6:$A$200,0)),"UNMAPPED"))</f>
        <v>Expense</v>
      </c>
      <c r="I60" s="8" t="str">
        <f aca="false">IF($A60="","",IFERROR(INDEX('Account Map'!$E$6:$E$200,MATCH($A60,'Account Map'!$A$6:$A$200,0))&amp;"",""))</f>
        <v>Without</v>
      </c>
    </row>
    <row r="61" customFormat="false" ht="15" hidden="false" customHeight="false" outlineLevel="0" collapsed="false">
      <c r="A61" s="67" t="n">
        <v>5030</v>
      </c>
      <c r="B61" s="67" t="s">
        <v>396</v>
      </c>
      <c r="C61" s="67" t="s">
        <v>139</v>
      </c>
      <c r="D61" s="90" t="n">
        <v>88614.56</v>
      </c>
      <c r="E61" s="90"/>
      <c r="F61" s="91" t="n">
        <f aca="false">IF($A61="","",N(D61)-N(E61))</f>
        <v>88614.56</v>
      </c>
      <c r="G61" s="8" t="str">
        <f aca="false">IF($A61="","",IFERROR(INDEX('Account Map'!$D$6:$D$200,MATCH($A61,'Account Map'!$A$6:$A$200,0)),"UNMAPPED"))</f>
        <v>Payroll taxes and benefits</v>
      </c>
      <c r="H61" s="8" t="str">
        <f aca="false">IF($A61="","",IFERROR(INDEX('Account Map'!$C$6:$C$200,MATCH($A61,'Account Map'!$A$6:$A$200,0)),"UNMAPPED"))</f>
        <v>Expense</v>
      </c>
      <c r="I61" s="8" t="str">
        <f aca="false">IF($A61="","",IFERROR(INDEX('Account Map'!$E$6:$E$200,MATCH($A61,'Account Map'!$A$6:$A$200,0))&amp;"",""))</f>
        <v>Without</v>
      </c>
    </row>
    <row r="62" customFormat="false" ht="15" hidden="false" customHeight="false" outlineLevel="0" collapsed="false">
      <c r="A62" s="67" t="n">
        <v>5030</v>
      </c>
      <c r="B62" s="67" t="s">
        <v>396</v>
      </c>
      <c r="C62" s="67" t="s">
        <v>140</v>
      </c>
      <c r="D62" s="90" t="n">
        <v>61537.88</v>
      </c>
      <c r="E62" s="90"/>
      <c r="F62" s="91" t="n">
        <f aca="false">IF($A62="","",N(D62)-N(E62))</f>
        <v>61537.88</v>
      </c>
      <c r="G62" s="8" t="str">
        <f aca="false">IF($A62="","",IFERROR(INDEX('Account Map'!$D$6:$D$200,MATCH($A62,'Account Map'!$A$6:$A$200,0)),"UNMAPPED"))</f>
        <v>Payroll taxes and benefits</v>
      </c>
      <c r="H62" s="8" t="str">
        <f aca="false">IF($A62="","",IFERROR(INDEX('Account Map'!$C$6:$C$200,MATCH($A62,'Account Map'!$A$6:$A$200,0)),"UNMAPPED"))</f>
        <v>Expense</v>
      </c>
      <c r="I62" s="8" t="str">
        <f aca="false">IF($A62="","",IFERROR(INDEX('Account Map'!$E$6:$E$200,MATCH($A62,'Account Map'!$A$6:$A$200,0))&amp;"",""))</f>
        <v>Without</v>
      </c>
    </row>
    <row r="63" customFormat="false" ht="15" hidden="false" customHeight="false" outlineLevel="0" collapsed="false">
      <c r="A63" s="67" t="n">
        <v>5030</v>
      </c>
      <c r="B63" s="67" t="s">
        <v>396</v>
      </c>
      <c r="C63" s="67" t="s">
        <v>141</v>
      </c>
      <c r="D63" s="90" t="n">
        <v>51691.82</v>
      </c>
      <c r="E63" s="90"/>
      <c r="F63" s="91" t="n">
        <f aca="false">IF($A63="","",N(D63)-N(E63))</f>
        <v>51691.82</v>
      </c>
      <c r="G63" s="8" t="str">
        <f aca="false">IF($A63="","",IFERROR(INDEX('Account Map'!$D$6:$D$200,MATCH($A63,'Account Map'!$A$6:$A$200,0)),"UNMAPPED"))</f>
        <v>Payroll taxes and benefits</v>
      </c>
      <c r="H63" s="8" t="str">
        <f aca="false">IF($A63="","",IFERROR(INDEX('Account Map'!$C$6:$C$200,MATCH($A63,'Account Map'!$A$6:$A$200,0)),"UNMAPPED"))</f>
        <v>Expense</v>
      </c>
      <c r="I63" s="8" t="str">
        <f aca="false">IF($A63="","",IFERROR(INDEX('Account Map'!$E$6:$E$200,MATCH($A63,'Account Map'!$A$6:$A$200,0))&amp;"",""))</f>
        <v>Without</v>
      </c>
    </row>
    <row r="64" customFormat="false" ht="15" hidden="false" customHeight="false" outlineLevel="0" collapsed="false">
      <c r="A64" s="67" t="n">
        <v>5030</v>
      </c>
      <c r="B64" s="67" t="s">
        <v>396</v>
      </c>
      <c r="C64" s="67" t="s">
        <v>143</v>
      </c>
      <c r="D64" s="90" t="n">
        <v>29538.18</v>
      </c>
      <c r="E64" s="90"/>
      <c r="F64" s="91" t="n">
        <f aca="false">IF($A64="","",N(D64)-N(E64))</f>
        <v>29538.18</v>
      </c>
      <c r="G64" s="8" t="str">
        <f aca="false">IF($A64="","",IFERROR(INDEX('Account Map'!$D$6:$D$200,MATCH($A64,'Account Map'!$A$6:$A$200,0)),"UNMAPPED"))</f>
        <v>Payroll taxes and benefits</v>
      </c>
      <c r="H64" s="8" t="str">
        <f aca="false">IF($A64="","",IFERROR(INDEX('Account Map'!$C$6:$C$200,MATCH($A64,'Account Map'!$A$6:$A$200,0)),"UNMAPPED"))</f>
        <v>Expense</v>
      </c>
      <c r="I64" s="8" t="str">
        <f aca="false">IF($A64="","",IFERROR(INDEX('Account Map'!$E$6:$E$200,MATCH($A64,'Account Map'!$A$6:$A$200,0))&amp;"",""))</f>
        <v>Without</v>
      </c>
    </row>
    <row r="65" customFormat="false" ht="15" hidden="false" customHeight="false" outlineLevel="0" collapsed="false">
      <c r="A65" s="67" t="n">
        <v>5030</v>
      </c>
      <c r="B65" s="67" t="s">
        <v>396</v>
      </c>
      <c r="C65" s="67" t="s">
        <v>144</v>
      </c>
      <c r="D65" s="90" t="n">
        <v>14769.09</v>
      </c>
      <c r="E65" s="90"/>
      <c r="F65" s="91" t="n">
        <f aca="false">IF($A65="","",N(D65)-N(E65))</f>
        <v>14769.09</v>
      </c>
      <c r="G65" s="8" t="str">
        <f aca="false">IF($A65="","",IFERROR(INDEX('Account Map'!$D$6:$D$200,MATCH($A65,'Account Map'!$A$6:$A$200,0)),"UNMAPPED"))</f>
        <v>Payroll taxes and benefits</v>
      </c>
      <c r="H65" s="8" t="str">
        <f aca="false">IF($A65="","",IFERROR(INDEX('Account Map'!$C$6:$C$200,MATCH($A65,'Account Map'!$A$6:$A$200,0)),"UNMAPPED"))</f>
        <v>Expense</v>
      </c>
      <c r="I65" s="8" t="str">
        <f aca="false">IF($A65="","",IFERROR(INDEX('Account Map'!$E$6:$E$200,MATCH($A65,'Account Map'!$A$6:$A$200,0))&amp;"",""))</f>
        <v>Without</v>
      </c>
    </row>
    <row r="66" customFormat="false" ht="15" hidden="false" customHeight="false" outlineLevel="0" collapsed="false">
      <c r="A66" s="67" t="n">
        <v>5110</v>
      </c>
      <c r="B66" s="67" t="s">
        <v>397</v>
      </c>
      <c r="C66" s="67" t="s">
        <v>143</v>
      </c>
      <c r="D66" s="90" t="n">
        <v>34178.84</v>
      </c>
      <c r="E66" s="90"/>
      <c r="F66" s="91" t="n">
        <f aca="false">IF($A66="","",N(D66)-N(E66))</f>
        <v>34178.84</v>
      </c>
      <c r="G66" s="8" t="str">
        <f aca="false">IF($A66="","",IFERROR(INDEX('Account Map'!$D$6:$D$200,MATCH($A66,'Account Map'!$A$6:$A$200,0)),"UNMAPPED"))</f>
        <v>Professional and contract services</v>
      </c>
      <c r="H66" s="8" t="str">
        <f aca="false">IF($A66="","",IFERROR(INDEX('Account Map'!$C$6:$C$200,MATCH($A66,'Account Map'!$A$6:$A$200,0)),"UNMAPPED"))</f>
        <v>Expense</v>
      </c>
      <c r="I66" s="8" t="str">
        <f aca="false">IF($A66="","",IFERROR(INDEX('Account Map'!$E$6:$E$200,MATCH($A66,'Account Map'!$A$6:$A$200,0))&amp;"",""))</f>
        <v>Without</v>
      </c>
    </row>
    <row r="67" customFormat="false" ht="15" hidden="false" customHeight="false" outlineLevel="0" collapsed="false">
      <c r="A67" s="67" t="n">
        <v>5120</v>
      </c>
      <c r="B67" s="67" t="s">
        <v>398</v>
      </c>
      <c r="C67" s="67" t="s">
        <v>139</v>
      </c>
      <c r="D67" s="90" t="n">
        <v>10268.84</v>
      </c>
      <c r="E67" s="90"/>
      <c r="F67" s="91" t="n">
        <f aca="false">IF($A67="","",N(D67)-N(E67))</f>
        <v>10268.84</v>
      </c>
      <c r="G67" s="8" t="str">
        <f aca="false">IF($A67="","",IFERROR(INDEX('Account Map'!$D$6:$D$200,MATCH($A67,'Account Map'!$A$6:$A$200,0)),"UNMAPPED"))</f>
        <v>Professional and contract services</v>
      </c>
      <c r="H67" s="8" t="str">
        <f aca="false">IF($A67="","",IFERROR(INDEX('Account Map'!$C$6:$C$200,MATCH($A67,'Account Map'!$A$6:$A$200,0)),"UNMAPPED"))</f>
        <v>Expense</v>
      </c>
      <c r="I67" s="8" t="str">
        <f aca="false">IF($A67="","",IFERROR(INDEX('Account Map'!$E$6:$E$200,MATCH($A67,'Account Map'!$A$6:$A$200,0))&amp;"",""))</f>
        <v>Without</v>
      </c>
    </row>
    <row r="68" customFormat="false" ht="15" hidden="false" customHeight="false" outlineLevel="0" collapsed="false">
      <c r="A68" s="67" t="n">
        <v>5120</v>
      </c>
      <c r="B68" s="67" t="s">
        <v>398</v>
      </c>
      <c r="C68" s="67" t="s">
        <v>140</v>
      </c>
      <c r="D68" s="90" t="n">
        <v>20537.69</v>
      </c>
      <c r="E68" s="90"/>
      <c r="F68" s="91" t="n">
        <f aca="false">IF($A68="","",N(D68)-N(E68))</f>
        <v>20537.69</v>
      </c>
      <c r="G68" s="8" t="str">
        <f aca="false">IF($A68="","",IFERROR(INDEX('Account Map'!$D$6:$D$200,MATCH($A68,'Account Map'!$A$6:$A$200,0)),"UNMAPPED"))</f>
        <v>Professional and contract services</v>
      </c>
      <c r="H68" s="8" t="str">
        <f aca="false">IF($A68="","",IFERROR(INDEX('Account Map'!$C$6:$C$200,MATCH($A68,'Account Map'!$A$6:$A$200,0)),"UNMAPPED"))</f>
        <v>Expense</v>
      </c>
      <c r="I68" s="8" t="str">
        <f aca="false">IF($A68="","",IFERROR(INDEX('Account Map'!$E$6:$E$200,MATCH($A68,'Account Map'!$A$6:$A$200,0))&amp;"",""))</f>
        <v>Without</v>
      </c>
    </row>
    <row r="69" customFormat="false" ht="15" hidden="false" customHeight="false" outlineLevel="0" collapsed="false">
      <c r="A69" s="67" t="n">
        <v>5120</v>
      </c>
      <c r="B69" s="67" t="s">
        <v>398</v>
      </c>
      <c r="C69" s="67" t="s">
        <v>143</v>
      </c>
      <c r="D69" s="90" t="n">
        <v>27383.59</v>
      </c>
      <c r="E69" s="90"/>
      <c r="F69" s="91" t="n">
        <f aca="false">IF($A69="","",N(D69)-N(E69))</f>
        <v>27383.59</v>
      </c>
      <c r="G69" s="8" t="str">
        <f aca="false">IF($A69="","",IFERROR(INDEX('Account Map'!$D$6:$D$200,MATCH($A69,'Account Map'!$A$6:$A$200,0)),"UNMAPPED"))</f>
        <v>Professional and contract services</v>
      </c>
      <c r="H69" s="8" t="str">
        <f aca="false">IF($A69="","",IFERROR(INDEX('Account Map'!$C$6:$C$200,MATCH($A69,'Account Map'!$A$6:$A$200,0)),"UNMAPPED"))</f>
        <v>Expense</v>
      </c>
      <c r="I69" s="8" t="str">
        <f aca="false">IF($A69="","",IFERROR(INDEX('Account Map'!$E$6:$E$200,MATCH($A69,'Account Map'!$A$6:$A$200,0))&amp;"",""))</f>
        <v>Without</v>
      </c>
    </row>
    <row r="70" customFormat="false" ht="15" hidden="false" customHeight="false" outlineLevel="0" collapsed="false">
      <c r="A70" s="67" t="n">
        <v>5120</v>
      </c>
      <c r="B70" s="67" t="s">
        <v>398</v>
      </c>
      <c r="C70" s="67" t="s">
        <v>144</v>
      </c>
      <c r="D70" s="90" t="n">
        <v>10268.85</v>
      </c>
      <c r="E70" s="90"/>
      <c r="F70" s="91" t="n">
        <f aca="false">IF($A70="","",N(D70)-N(E70))</f>
        <v>10268.85</v>
      </c>
      <c r="G70" s="8" t="str">
        <f aca="false">IF($A70="","",IFERROR(INDEX('Account Map'!$D$6:$D$200,MATCH($A70,'Account Map'!$A$6:$A$200,0)),"UNMAPPED"))</f>
        <v>Professional and contract services</v>
      </c>
      <c r="H70" s="8" t="str">
        <f aca="false">IF($A70="","",IFERROR(INDEX('Account Map'!$C$6:$C$200,MATCH($A70,'Account Map'!$A$6:$A$200,0)),"UNMAPPED"))</f>
        <v>Expense</v>
      </c>
      <c r="I70" s="8" t="str">
        <f aca="false">IF($A70="","",IFERROR(INDEX('Account Map'!$E$6:$E$200,MATCH($A70,'Account Map'!$A$6:$A$200,0))&amp;"",""))</f>
        <v>Without</v>
      </c>
    </row>
    <row r="71" customFormat="false" ht="15" hidden="false" customHeight="false" outlineLevel="0" collapsed="false">
      <c r="A71" s="67" t="n">
        <v>5210</v>
      </c>
      <c r="B71" s="67" t="s">
        <v>102</v>
      </c>
      <c r="C71" s="67" t="s">
        <v>434</v>
      </c>
      <c r="D71" s="90" t="n">
        <v>121176.71</v>
      </c>
      <c r="E71" s="90"/>
      <c r="F71" s="91" t="n">
        <f aca="false">IF($A71="","",N(D71)-N(E71))</f>
        <v>121176.71</v>
      </c>
      <c r="G71" s="8" t="str">
        <f aca="false">IF($A71="","",IFERROR(INDEX('Account Map'!$D$6:$D$200,MATCH($A71,'Account Map'!$A$6:$A$200,0)),"UNMAPPED"))</f>
        <v>Occupancy</v>
      </c>
      <c r="H71" s="8" t="str">
        <f aca="false">IF($A71="","",IFERROR(INDEX('Account Map'!$C$6:$C$200,MATCH($A71,'Account Map'!$A$6:$A$200,0)),"UNMAPPED"))</f>
        <v>Expense</v>
      </c>
      <c r="I71" s="8" t="str">
        <f aca="false">IF($A71="","",IFERROR(INDEX('Account Map'!$E$6:$E$200,MATCH($A71,'Account Map'!$A$6:$A$200,0))&amp;"",""))</f>
        <v>Without</v>
      </c>
    </row>
    <row r="72" customFormat="false" ht="15" hidden="false" customHeight="false" outlineLevel="0" collapsed="false">
      <c r="A72" s="67" t="n">
        <v>5310</v>
      </c>
      <c r="B72" s="67" t="s">
        <v>399</v>
      </c>
      <c r="C72" s="67" t="s">
        <v>139</v>
      </c>
      <c r="D72" s="90" t="n">
        <v>376488.26</v>
      </c>
      <c r="E72" s="90"/>
      <c r="F72" s="91" t="n">
        <f aca="false">IF($A72="","",N(D72)-N(E72))</f>
        <v>376488.26</v>
      </c>
      <c r="G72" s="8" t="str">
        <f aca="false">IF($A72="","",IFERROR(INDEX('Account Map'!$D$6:$D$200,MATCH($A72,'Account Map'!$A$6:$A$200,0)),"UNMAPPED"))</f>
        <v>Direct client assistance</v>
      </c>
      <c r="H72" s="8" t="str">
        <f aca="false">IF($A72="","",IFERROR(INDEX('Account Map'!$C$6:$C$200,MATCH($A72,'Account Map'!$A$6:$A$200,0)),"UNMAPPED"))</f>
        <v>Expense</v>
      </c>
      <c r="I72" s="8" t="str">
        <f aca="false">IF($A72="","",IFERROR(INDEX('Account Map'!$E$6:$E$200,MATCH($A72,'Account Map'!$A$6:$A$200,0))&amp;"",""))</f>
        <v>Without</v>
      </c>
    </row>
    <row r="73" customFormat="false" ht="15" hidden="false" customHeight="false" outlineLevel="0" collapsed="false">
      <c r="A73" s="67" t="n">
        <v>5310</v>
      </c>
      <c r="B73" s="67" t="s">
        <v>399</v>
      </c>
      <c r="C73" s="67" t="s">
        <v>140</v>
      </c>
      <c r="D73" s="90" t="n">
        <v>32738.11</v>
      </c>
      <c r="E73" s="90"/>
      <c r="F73" s="91" t="n">
        <f aca="false">IF($A73="","",N(D73)-N(E73))</f>
        <v>32738.11</v>
      </c>
      <c r="G73" s="8" t="str">
        <f aca="false">IF($A73="","",IFERROR(INDEX('Account Map'!$D$6:$D$200,MATCH($A73,'Account Map'!$A$6:$A$200,0)),"UNMAPPED"))</f>
        <v>Direct client assistance</v>
      </c>
      <c r="H73" s="8" t="str">
        <f aca="false">IF($A73="","",IFERROR(INDEX('Account Map'!$C$6:$C$200,MATCH($A73,'Account Map'!$A$6:$A$200,0)),"UNMAPPED"))</f>
        <v>Expense</v>
      </c>
      <c r="I73" s="8" t="str">
        <f aca="false">IF($A73="","",IFERROR(INDEX('Account Map'!$E$6:$E$200,MATCH($A73,'Account Map'!$A$6:$A$200,0))&amp;"",""))</f>
        <v>Without</v>
      </c>
    </row>
    <row r="74" customFormat="false" ht="15" hidden="false" customHeight="false" outlineLevel="0" collapsed="false">
      <c r="A74" s="67" t="n">
        <v>5320</v>
      </c>
      <c r="B74" s="67" t="s">
        <v>400</v>
      </c>
      <c r="C74" s="67" t="s">
        <v>139</v>
      </c>
      <c r="D74" s="90" t="n">
        <v>6843.35</v>
      </c>
      <c r="E74" s="90"/>
      <c r="F74" s="91" t="n">
        <f aca="false">IF($A74="","",N(D74)-N(E74))</f>
        <v>6843.35</v>
      </c>
      <c r="G74" s="8" t="str">
        <f aca="false">IF($A74="","",IFERROR(INDEX('Account Map'!$D$6:$D$200,MATCH($A74,'Account Map'!$A$6:$A$200,0)),"UNMAPPED"))</f>
        <v>Food and program supplies</v>
      </c>
      <c r="H74" s="8" t="str">
        <f aca="false">IF($A74="","",IFERROR(INDEX('Account Map'!$C$6:$C$200,MATCH($A74,'Account Map'!$A$6:$A$200,0)),"UNMAPPED"))</f>
        <v>Expense</v>
      </c>
      <c r="I74" s="8" t="str">
        <f aca="false">IF($A74="","",IFERROR(INDEX('Account Map'!$E$6:$E$200,MATCH($A74,'Account Map'!$A$6:$A$200,0))&amp;"",""))</f>
        <v>Without</v>
      </c>
    </row>
    <row r="75" customFormat="false" ht="15" hidden="false" customHeight="false" outlineLevel="0" collapsed="false">
      <c r="A75" s="67" t="n">
        <v>5320</v>
      </c>
      <c r="B75" s="67" t="s">
        <v>400</v>
      </c>
      <c r="C75" s="67" t="s">
        <v>141</v>
      </c>
      <c r="D75" s="90" t="n">
        <v>130023.59</v>
      </c>
      <c r="E75" s="90"/>
      <c r="F75" s="91" t="n">
        <f aca="false">IF($A75="","",N(D75)-N(E75))</f>
        <v>130023.59</v>
      </c>
      <c r="G75" s="8" t="str">
        <f aca="false">IF($A75="","",IFERROR(INDEX('Account Map'!$D$6:$D$200,MATCH($A75,'Account Map'!$A$6:$A$200,0)),"UNMAPPED"))</f>
        <v>Food and program supplies</v>
      </c>
      <c r="H75" s="8" t="str">
        <f aca="false">IF($A75="","",IFERROR(INDEX('Account Map'!$C$6:$C$200,MATCH($A75,'Account Map'!$A$6:$A$200,0)),"UNMAPPED"))</f>
        <v>Expense</v>
      </c>
      <c r="I75" s="8" t="str">
        <f aca="false">IF($A75="","",IFERROR(INDEX('Account Map'!$E$6:$E$200,MATCH($A75,'Account Map'!$A$6:$A$200,0))&amp;"",""))</f>
        <v>Without</v>
      </c>
    </row>
    <row r="76" customFormat="false" ht="15" hidden="false" customHeight="false" outlineLevel="0" collapsed="false">
      <c r="A76" s="67" t="n">
        <v>5330</v>
      </c>
      <c r="B76" s="67" t="s">
        <v>401</v>
      </c>
      <c r="C76" s="67" t="s">
        <v>139</v>
      </c>
      <c r="D76" s="90" t="n">
        <v>14331.25</v>
      </c>
      <c r="E76" s="90"/>
      <c r="F76" s="91" t="n">
        <f aca="false">IF($A76="","",N(D76)-N(E76))</f>
        <v>14331.25</v>
      </c>
      <c r="G76" s="8" t="str">
        <f aca="false">IF($A76="","",IFERROR(INDEX('Account Map'!$D$6:$D$200,MATCH($A76,'Account Map'!$A$6:$A$200,0)),"UNMAPPED"))</f>
        <v>Food and program supplies</v>
      </c>
      <c r="H76" s="8" t="str">
        <f aca="false">IF($A76="","",IFERROR(INDEX('Account Map'!$C$6:$C$200,MATCH($A76,'Account Map'!$A$6:$A$200,0)),"UNMAPPED"))</f>
        <v>Expense</v>
      </c>
      <c r="I76" s="8" t="str">
        <f aca="false">IF($A76="","",IFERROR(INDEX('Account Map'!$E$6:$E$200,MATCH($A76,'Account Map'!$A$6:$A$200,0))&amp;"",""))</f>
        <v>Without</v>
      </c>
    </row>
    <row r="77" customFormat="false" ht="15" hidden="false" customHeight="false" outlineLevel="0" collapsed="false">
      <c r="A77" s="67" t="n">
        <v>5330</v>
      </c>
      <c r="B77" s="67" t="s">
        <v>401</v>
      </c>
      <c r="C77" s="67" t="s">
        <v>140</v>
      </c>
      <c r="D77" s="90" t="n">
        <v>21496.87</v>
      </c>
      <c r="E77" s="90"/>
      <c r="F77" s="91" t="n">
        <f aca="false">IF($A77="","",N(D77)-N(E77))</f>
        <v>21496.87</v>
      </c>
      <c r="G77" s="8" t="str">
        <f aca="false">IF($A77="","",IFERROR(INDEX('Account Map'!$D$6:$D$200,MATCH($A77,'Account Map'!$A$6:$A$200,0)),"UNMAPPED"))</f>
        <v>Food and program supplies</v>
      </c>
      <c r="H77" s="8" t="str">
        <f aca="false">IF($A77="","",IFERROR(INDEX('Account Map'!$C$6:$C$200,MATCH($A77,'Account Map'!$A$6:$A$200,0)),"UNMAPPED"))</f>
        <v>Expense</v>
      </c>
      <c r="I77" s="8" t="str">
        <f aca="false">IF($A77="","",IFERROR(INDEX('Account Map'!$E$6:$E$200,MATCH($A77,'Account Map'!$A$6:$A$200,0))&amp;"",""))</f>
        <v>Without</v>
      </c>
    </row>
    <row r="78" customFormat="false" ht="15" hidden="false" customHeight="false" outlineLevel="0" collapsed="false">
      <c r="A78" s="67" t="n">
        <v>5330</v>
      </c>
      <c r="B78" s="67" t="s">
        <v>401</v>
      </c>
      <c r="C78" s="67" t="s">
        <v>141</v>
      </c>
      <c r="D78" s="90" t="n">
        <v>11942.71</v>
      </c>
      <c r="E78" s="90"/>
      <c r="F78" s="91" t="n">
        <f aca="false">IF($A78="","",N(D78)-N(E78))</f>
        <v>11942.71</v>
      </c>
      <c r="G78" s="8" t="str">
        <f aca="false">IF($A78="","",IFERROR(INDEX('Account Map'!$D$6:$D$200,MATCH($A78,'Account Map'!$A$6:$A$200,0)),"UNMAPPED"))</f>
        <v>Food and program supplies</v>
      </c>
      <c r="H78" s="8" t="str">
        <f aca="false">IF($A78="","",IFERROR(INDEX('Account Map'!$C$6:$C$200,MATCH($A78,'Account Map'!$A$6:$A$200,0)),"UNMAPPED"))</f>
        <v>Expense</v>
      </c>
      <c r="I78" s="8" t="str">
        <f aca="false">IF($A78="","",IFERROR(INDEX('Account Map'!$E$6:$E$200,MATCH($A78,'Account Map'!$A$6:$A$200,0))&amp;"",""))</f>
        <v>Without</v>
      </c>
    </row>
    <row r="79" customFormat="false" ht="15" hidden="false" customHeight="false" outlineLevel="0" collapsed="false">
      <c r="A79" s="67" t="n">
        <v>5410</v>
      </c>
      <c r="B79" s="67" t="s">
        <v>402</v>
      </c>
      <c r="C79" s="67" t="s">
        <v>434</v>
      </c>
      <c r="D79" s="90" t="n">
        <v>59211</v>
      </c>
      <c r="E79" s="90"/>
      <c r="F79" s="91" t="n">
        <f aca="false">IF($A79="","",N(D79)-N(E79))</f>
        <v>59211</v>
      </c>
      <c r="G79" s="8" t="str">
        <f aca="false">IF($A79="","",IFERROR(INDEX('Account Map'!$D$6:$D$200,MATCH($A79,'Account Map'!$A$6:$A$200,0)),"UNMAPPED"))</f>
        <v>Technology</v>
      </c>
      <c r="H79" s="8" t="str">
        <f aca="false">IF($A79="","",IFERROR(INDEX('Account Map'!$C$6:$C$200,MATCH($A79,'Account Map'!$A$6:$A$200,0)),"UNMAPPED"))</f>
        <v>Expense</v>
      </c>
      <c r="I79" s="8" t="str">
        <f aca="false">IF($A79="","",IFERROR(INDEX('Account Map'!$E$6:$E$200,MATCH($A79,'Account Map'!$A$6:$A$200,0))&amp;"",""))</f>
        <v>Without</v>
      </c>
    </row>
    <row r="80" customFormat="false" ht="15" hidden="false" customHeight="false" outlineLevel="0" collapsed="false">
      <c r="A80" s="67" t="n">
        <v>5510</v>
      </c>
      <c r="B80" s="67" t="s">
        <v>104</v>
      </c>
      <c r="C80" s="67" t="s">
        <v>434</v>
      </c>
      <c r="D80" s="90" t="n">
        <v>40353.51</v>
      </c>
      <c r="E80" s="90"/>
      <c r="F80" s="91" t="n">
        <f aca="false">IF($A80="","",N(D80)-N(E80))</f>
        <v>40353.51</v>
      </c>
      <c r="G80" s="8" t="str">
        <f aca="false">IF($A80="","",IFERROR(INDEX('Account Map'!$D$6:$D$200,MATCH($A80,'Account Map'!$A$6:$A$200,0)),"UNMAPPED"))</f>
        <v>Insurance</v>
      </c>
      <c r="H80" s="8" t="str">
        <f aca="false">IF($A80="","",IFERROR(INDEX('Account Map'!$C$6:$C$200,MATCH($A80,'Account Map'!$A$6:$A$200,0)),"UNMAPPED"))</f>
        <v>Expense</v>
      </c>
      <c r="I80" s="8" t="str">
        <f aca="false">IF($A80="","",IFERROR(INDEX('Account Map'!$E$6:$E$200,MATCH($A80,'Account Map'!$A$6:$A$200,0))&amp;"",""))</f>
        <v>Without</v>
      </c>
    </row>
    <row r="81" customFormat="false" ht="15" hidden="false" customHeight="false" outlineLevel="0" collapsed="false">
      <c r="A81" s="67" t="n">
        <v>5610</v>
      </c>
      <c r="B81" s="67" t="s">
        <v>403</v>
      </c>
      <c r="C81" s="67" t="s">
        <v>139</v>
      </c>
      <c r="D81" s="90" t="n">
        <v>15640.04</v>
      </c>
      <c r="E81" s="90"/>
      <c r="F81" s="91" t="n">
        <f aca="false">IF($A81="","",N(D81)-N(E81))</f>
        <v>15640.04</v>
      </c>
      <c r="G81" s="8" t="str">
        <f aca="false">IF($A81="","",IFERROR(INDEX('Account Map'!$D$6:$D$200,MATCH($A81,'Account Map'!$A$6:$A$200,0)),"UNMAPPED"))</f>
        <v>Travel and vehicles</v>
      </c>
      <c r="H81" s="8" t="str">
        <f aca="false">IF($A81="","",IFERROR(INDEX('Account Map'!$C$6:$C$200,MATCH($A81,'Account Map'!$A$6:$A$200,0)),"UNMAPPED"))</f>
        <v>Expense</v>
      </c>
      <c r="I81" s="8" t="str">
        <f aca="false">IF($A81="","",IFERROR(INDEX('Account Map'!$E$6:$E$200,MATCH($A81,'Account Map'!$A$6:$A$200,0))&amp;"",""))</f>
        <v>Without</v>
      </c>
    </row>
    <row r="82" customFormat="false" ht="15" hidden="false" customHeight="false" outlineLevel="0" collapsed="false">
      <c r="A82" s="67" t="n">
        <v>5610</v>
      </c>
      <c r="B82" s="67" t="s">
        <v>403</v>
      </c>
      <c r="C82" s="67" t="s">
        <v>140</v>
      </c>
      <c r="D82" s="90" t="n">
        <v>7820.01</v>
      </c>
      <c r="E82" s="90"/>
      <c r="F82" s="91" t="n">
        <f aca="false">IF($A82="","",N(D82)-N(E82))</f>
        <v>7820.01</v>
      </c>
      <c r="G82" s="8" t="str">
        <f aca="false">IF($A82="","",IFERROR(INDEX('Account Map'!$D$6:$D$200,MATCH($A82,'Account Map'!$A$6:$A$200,0)),"UNMAPPED"))</f>
        <v>Travel and vehicles</v>
      </c>
      <c r="H82" s="8" t="str">
        <f aca="false">IF($A82="","",IFERROR(INDEX('Account Map'!$C$6:$C$200,MATCH($A82,'Account Map'!$A$6:$A$200,0)),"UNMAPPED"))</f>
        <v>Expense</v>
      </c>
      <c r="I82" s="8" t="str">
        <f aca="false">IF($A82="","",IFERROR(INDEX('Account Map'!$E$6:$E$200,MATCH($A82,'Account Map'!$A$6:$A$200,0))&amp;"",""))</f>
        <v>Without</v>
      </c>
    </row>
    <row r="83" customFormat="false" ht="15" hidden="false" customHeight="false" outlineLevel="0" collapsed="false">
      <c r="A83" s="67" t="n">
        <v>5610</v>
      </c>
      <c r="B83" s="67" t="s">
        <v>403</v>
      </c>
      <c r="C83" s="67" t="s">
        <v>141</v>
      </c>
      <c r="D83" s="90" t="n">
        <v>23460.04</v>
      </c>
      <c r="E83" s="90"/>
      <c r="F83" s="91" t="n">
        <f aca="false">IF($A83="","",N(D83)-N(E83))</f>
        <v>23460.04</v>
      </c>
      <c r="G83" s="8" t="str">
        <f aca="false">IF($A83="","",IFERROR(INDEX('Account Map'!$D$6:$D$200,MATCH($A83,'Account Map'!$A$6:$A$200,0)),"UNMAPPED"))</f>
        <v>Travel and vehicles</v>
      </c>
      <c r="H83" s="8" t="str">
        <f aca="false">IF($A83="","",IFERROR(INDEX('Account Map'!$C$6:$C$200,MATCH($A83,'Account Map'!$A$6:$A$200,0)),"UNMAPPED"))</f>
        <v>Expense</v>
      </c>
      <c r="I83" s="8" t="str">
        <f aca="false">IF($A83="","",IFERROR(INDEX('Account Map'!$E$6:$E$200,MATCH($A83,'Account Map'!$A$6:$A$200,0))&amp;"",""))</f>
        <v>Without</v>
      </c>
    </row>
    <row r="84" customFormat="false" ht="15" hidden="false" customHeight="false" outlineLevel="0" collapsed="false">
      <c r="A84" s="67" t="n">
        <v>5610</v>
      </c>
      <c r="B84" s="67" t="s">
        <v>403</v>
      </c>
      <c r="C84" s="67" t="s">
        <v>143</v>
      </c>
      <c r="D84" s="90" t="n">
        <v>2606.67</v>
      </c>
      <c r="E84" s="90"/>
      <c r="F84" s="91" t="n">
        <f aca="false">IF($A84="","",N(D84)-N(E84))</f>
        <v>2606.67</v>
      </c>
      <c r="G84" s="8" t="str">
        <f aca="false">IF($A84="","",IFERROR(INDEX('Account Map'!$D$6:$D$200,MATCH($A84,'Account Map'!$A$6:$A$200,0)),"UNMAPPED"))</f>
        <v>Travel and vehicles</v>
      </c>
      <c r="H84" s="8" t="str">
        <f aca="false">IF($A84="","",IFERROR(INDEX('Account Map'!$C$6:$C$200,MATCH($A84,'Account Map'!$A$6:$A$200,0)),"UNMAPPED"))</f>
        <v>Expense</v>
      </c>
      <c r="I84" s="8" t="str">
        <f aca="false">IF($A84="","",IFERROR(INDEX('Account Map'!$E$6:$E$200,MATCH($A84,'Account Map'!$A$6:$A$200,0))&amp;"",""))</f>
        <v>Without</v>
      </c>
    </row>
    <row r="85" customFormat="false" ht="15" hidden="false" customHeight="false" outlineLevel="0" collapsed="false">
      <c r="A85" s="67" t="n">
        <v>5610</v>
      </c>
      <c r="B85" s="67" t="s">
        <v>403</v>
      </c>
      <c r="C85" s="67" t="s">
        <v>144</v>
      </c>
      <c r="D85" s="90" t="n">
        <v>2606.67</v>
      </c>
      <c r="E85" s="90"/>
      <c r="F85" s="91" t="n">
        <f aca="false">IF($A85="","",N(D85)-N(E85))</f>
        <v>2606.67</v>
      </c>
      <c r="G85" s="8" t="str">
        <f aca="false">IF($A85="","",IFERROR(INDEX('Account Map'!$D$6:$D$200,MATCH($A85,'Account Map'!$A$6:$A$200,0)),"UNMAPPED"))</f>
        <v>Travel and vehicles</v>
      </c>
      <c r="H85" s="8" t="str">
        <f aca="false">IF($A85="","",IFERROR(INDEX('Account Map'!$C$6:$C$200,MATCH($A85,'Account Map'!$A$6:$A$200,0)),"UNMAPPED"))</f>
        <v>Expense</v>
      </c>
      <c r="I85" s="8" t="str">
        <f aca="false">IF($A85="","",IFERROR(INDEX('Account Map'!$E$6:$E$200,MATCH($A85,'Account Map'!$A$6:$A$200,0))&amp;"",""))</f>
        <v>Without</v>
      </c>
    </row>
    <row r="86" customFormat="false" ht="15" hidden="false" customHeight="false" outlineLevel="0" collapsed="false">
      <c r="A86" s="67" t="n">
        <v>5710</v>
      </c>
      <c r="B86" s="67" t="s">
        <v>404</v>
      </c>
      <c r="C86" s="67" t="s">
        <v>139</v>
      </c>
      <c r="D86" s="90" t="n">
        <v>3385.35</v>
      </c>
      <c r="E86" s="90"/>
      <c r="F86" s="91" t="n">
        <f aca="false">IF($A86="","",N(D86)-N(E86))</f>
        <v>3385.35</v>
      </c>
      <c r="G86" s="8" t="str">
        <f aca="false">IF($A86="","",IFERROR(INDEX('Account Map'!$D$6:$D$200,MATCH($A86,'Account Map'!$A$6:$A$200,0)),"UNMAPPED"))</f>
        <v>Printing, postage, and marketing</v>
      </c>
      <c r="H86" s="8" t="str">
        <f aca="false">IF($A86="","",IFERROR(INDEX('Account Map'!$C$6:$C$200,MATCH($A86,'Account Map'!$A$6:$A$200,0)),"UNMAPPED"))</f>
        <v>Expense</v>
      </c>
      <c r="I86" s="8" t="str">
        <f aca="false">IF($A86="","",IFERROR(INDEX('Account Map'!$E$6:$E$200,MATCH($A86,'Account Map'!$A$6:$A$200,0))&amp;"",""))</f>
        <v>Without</v>
      </c>
    </row>
    <row r="87" customFormat="false" ht="15" hidden="false" customHeight="false" outlineLevel="0" collapsed="false">
      <c r="A87" s="67" t="n">
        <v>5710</v>
      </c>
      <c r="B87" s="67" t="s">
        <v>404</v>
      </c>
      <c r="C87" s="67" t="s">
        <v>140</v>
      </c>
      <c r="D87" s="90" t="n">
        <v>3385.33</v>
      </c>
      <c r="E87" s="90"/>
      <c r="F87" s="91" t="n">
        <f aca="false">IF($A87="","",N(D87)-N(E87))</f>
        <v>3385.33</v>
      </c>
      <c r="G87" s="8" t="str">
        <f aca="false">IF($A87="","",IFERROR(INDEX('Account Map'!$D$6:$D$200,MATCH($A87,'Account Map'!$A$6:$A$200,0)),"UNMAPPED"))</f>
        <v>Printing, postage, and marketing</v>
      </c>
      <c r="H87" s="8" t="str">
        <f aca="false">IF($A87="","",IFERROR(INDEX('Account Map'!$C$6:$C$200,MATCH($A87,'Account Map'!$A$6:$A$200,0)),"UNMAPPED"))</f>
        <v>Expense</v>
      </c>
      <c r="I87" s="8" t="str">
        <f aca="false">IF($A87="","",IFERROR(INDEX('Account Map'!$E$6:$E$200,MATCH($A87,'Account Map'!$A$6:$A$200,0))&amp;"",""))</f>
        <v>Without</v>
      </c>
    </row>
    <row r="88" customFormat="false" ht="15" hidden="false" customHeight="false" outlineLevel="0" collapsed="false">
      <c r="A88" s="67" t="n">
        <v>5710</v>
      </c>
      <c r="B88" s="67" t="s">
        <v>404</v>
      </c>
      <c r="C88" s="67" t="s">
        <v>141</v>
      </c>
      <c r="D88" s="90" t="n">
        <v>3385.33</v>
      </c>
      <c r="E88" s="90"/>
      <c r="F88" s="91" t="n">
        <f aca="false">IF($A88="","",N(D88)-N(E88))</f>
        <v>3385.33</v>
      </c>
      <c r="G88" s="8" t="str">
        <f aca="false">IF($A88="","",IFERROR(INDEX('Account Map'!$D$6:$D$200,MATCH($A88,'Account Map'!$A$6:$A$200,0)),"UNMAPPED"))</f>
        <v>Printing, postage, and marketing</v>
      </c>
      <c r="H88" s="8" t="str">
        <f aca="false">IF($A88="","",IFERROR(INDEX('Account Map'!$C$6:$C$200,MATCH($A88,'Account Map'!$A$6:$A$200,0)),"UNMAPPED"))</f>
        <v>Expense</v>
      </c>
      <c r="I88" s="8" t="str">
        <f aca="false">IF($A88="","",IFERROR(INDEX('Account Map'!$E$6:$E$200,MATCH($A88,'Account Map'!$A$6:$A$200,0))&amp;"",""))</f>
        <v>Without</v>
      </c>
    </row>
    <row r="89" customFormat="false" ht="15" hidden="false" customHeight="false" outlineLevel="0" collapsed="false">
      <c r="A89" s="67" t="n">
        <v>5710</v>
      </c>
      <c r="B89" s="67" t="s">
        <v>404</v>
      </c>
      <c r="C89" s="67" t="s">
        <v>143</v>
      </c>
      <c r="D89" s="90" t="n">
        <v>3385.33</v>
      </c>
      <c r="E89" s="90"/>
      <c r="F89" s="91" t="n">
        <f aca="false">IF($A89="","",N(D89)-N(E89))</f>
        <v>3385.33</v>
      </c>
      <c r="G89" s="8" t="str">
        <f aca="false">IF($A89="","",IFERROR(INDEX('Account Map'!$D$6:$D$200,MATCH($A89,'Account Map'!$A$6:$A$200,0)),"UNMAPPED"))</f>
        <v>Printing, postage, and marketing</v>
      </c>
      <c r="H89" s="8" t="str">
        <f aca="false">IF($A89="","",IFERROR(INDEX('Account Map'!$C$6:$C$200,MATCH($A89,'Account Map'!$A$6:$A$200,0)),"UNMAPPED"))</f>
        <v>Expense</v>
      </c>
      <c r="I89" s="8" t="str">
        <f aca="false">IF($A89="","",IFERROR(INDEX('Account Map'!$E$6:$E$200,MATCH($A89,'Account Map'!$A$6:$A$200,0))&amp;"",""))</f>
        <v>Without</v>
      </c>
    </row>
    <row r="90" customFormat="false" ht="15" hidden="false" customHeight="false" outlineLevel="0" collapsed="false">
      <c r="A90" s="67" t="n">
        <v>5710</v>
      </c>
      <c r="B90" s="67" t="s">
        <v>404</v>
      </c>
      <c r="C90" s="67" t="s">
        <v>144</v>
      </c>
      <c r="D90" s="90" t="n">
        <v>20312</v>
      </c>
      <c r="E90" s="90"/>
      <c r="F90" s="91" t="n">
        <f aca="false">IF($A90="","",N(D90)-N(E90))</f>
        <v>20312</v>
      </c>
      <c r="G90" s="8" t="str">
        <f aca="false">IF($A90="","",IFERROR(INDEX('Account Map'!$D$6:$D$200,MATCH($A90,'Account Map'!$A$6:$A$200,0)),"UNMAPPED"))</f>
        <v>Printing, postage, and marketing</v>
      </c>
      <c r="H90" s="8" t="str">
        <f aca="false">IF($A90="","",IFERROR(INDEX('Account Map'!$C$6:$C$200,MATCH($A90,'Account Map'!$A$6:$A$200,0)),"UNMAPPED"))</f>
        <v>Expense</v>
      </c>
      <c r="I90" s="8" t="str">
        <f aca="false">IF($A90="","",IFERROR(INDEX('Account Map'!$E$6:$E$200,MATCH($A90,'Account Map'!$A$6:$A$200,0))&amp;"",""))</f>
        <v>Without</v>
      </c>
    </row>
    <row r="91" customFormat="false" ht="15" hidden="false" customHeight="false" outlineLevel="0" collapsed="false">
      <c r="A91" s="67" t="n">
        <v>5810</v>
      </c>
      <c r="B91" s="67" t="s">
        <v>405</v>
      </c>
      <c r="C91" s="67" t="s">
        <v>139</v>
      </c>
      <c r="D91" s="90" t="n">
        <v>3917.03</v>
      </c>
      <c r="E91" s="90"/>
      <c r="F91" s="91" t="n">
        <f aca="false">IF($A91="","",N(D91)-N(E91))</f>
        <v>3917.03</v>
      </c>
      <c r="G91" s="8" t="str">
        <f aca="false">IF($A91="","",IFERROR(INDEX('Account Map'!$D$6:$D$200,MATCH($A91,'Account Map'!$A$6:$A$200,0)),"UNMAPPED"))</f>
        <v>Staff training</v>
      </c>
      <c r="H91" s="8" t="str">
        <f aca="false">IF($A91="","",IFERROR(INDEX('Account Map'!$C$6:$C$200,MATCH($A91,'Account Map'!$A$6:$A$200,0)),"UNMAPPED"))</f>
        <v>Expense</v>
      </c>
      <c r="I91" s="8" t="str">
        <f aca="false">IF($A91="","",IFERROR(INDEX('Account Map'!$E$6:$E$200,MATCH($A91,'Account Map'!$A$6:$A$200,0))&amp;"",""))</f>
        <v>Without</v>
      </c>
    </row>
    <row r="92" customFormat="false" ht="15" hidden="false" customHeight="false" outlineLevel="0" collapsed="false">
      <c r="A92" s="67" t="n">
        <v>5810</v>
      </c>
      <c r="B92" s="67" t="s">
        <v>405</v>
      </c>
      <c r="C92" s="67" t="s">
        <v>140</v>
      </c>
      <c r="D92" s="90" t="n">
        <v>3917.03</v>
      </c>
      <c r="E92" s="90"/>
      <c r="F92" s="91" t="n">
        <f aca="false">IF($A92="","",N(D92)-N(E92))</f>
        <v>3917.03</v>
      </c>
      <c r="G92" s="8" t="str">
        <f aca="false">IF($A92="","",IFERROR(INDEX('Account Map'!$D$6:$D$200,MATCH($A92,'Account Map'!$A$6:$A$200,0)),"UNMAPPED"))</f>
        <v>Staff training</v>
      </c>
      <c r="H92" s="8" t="str">
        <f aca="false">IF($A92="","",IFERROR(INDEX('Account Map'!$C$6:$C$200,MATCH($A92,'Account Map'!$A$6:$A$200,0)),"UNMAPPED"))</f>
        <v>Expense</v>
      </c>
      <c r="I92" s="8" t="str">
        <f aca="false">IF($A92="","",IFERROR(INDEX('Account Map'!$E$6:$E$200,MATCH($A92,'Account Map'!$A$6:$A$200,0))&amp;"",""))</f>
        <v>Without</v>
      </c>
    </row>
    <row r="93" customFormat="false" ht="15" hidden="false" customHeight="false" outlineLevel="0" collapsed="false">
      <c r="A93" s="67" t="n">
        <v>5810</v>
      </c>
      <c r="B93" s="67" t="s">
        <v>405</v>
      </c>
      <c r="C93" s="67" t="s">
        <v>141</v>
      </c>
      <c r="D93" s="90" t="n">
        <v>2611.35</v>
      </c>
      <c r="E93" s="90"/>
      <c r="F93" s="91" t="n">
        <f aca="false">IF($A93="","",N(D93)-N(E93))</f>
        <v>2611.35</v>
      </c>
      <c r="G93" s="8" t="str">
        <f aca="false">IF($A93="","",IFERROR(INDEX('Account Map'!$D$6:$D$200,MATCH($A93,'Account Map'!$A$6:$A$200,0)),"UNMAPPED"))</f>
        <v>Staff training</v>
      </c>
      <c r="H93" s="8" t="str">
        <f aca="false">IF($A93="","",IFERROR(INDEX('Account Map'!$C$6:$C$200,MATCH($A93,'Account Map'!$A$6:$A$200,0)),"UNMAPPED"))</f>
        <v>Expense</v>
      </c>
      <c r="I93" s="8" t="str">
        <f aca="false">IF($A93="","",IFERROR(INDEX('Account Map'!$E$6:$E$200,MATCH($A93,'Account Map'!$A$6:$A$200,0))&amp;"",""))</f>
        <v>Without</v>
      </c>
    </row>
    <row r="94" customFormat="false" ht="15" hidden="false" customHeight="false" outlineLevel="0" collapsed="false">
      <c r="A94" s="67" t="n">
        <v>5810</v>
      </c>
      <c r="B94" s="67" t="s">
        <v>405</v>
      </c>
      <c r="C94" s="67" t="s">
        <v>143</v>
      </c>
      <c r="D94" s="90" t="n">
        <v>1958.52</v>
      </c>
      <c r="E94" s="90"/>
      <c r="F94" s="91" t="n">
        <f aca="false">IF($A94="","",N(D94)-N(E94))</f>
        <v>1958.52</v>
      </c>
      <c r="G94" s="8" t="str">
        <f aca="false">IF($A94="","",IFERROR(INDEX('Account Map'!$D$6:$D$200,MATCH($A94,'Account Map'!$A$6:$A$200,0)),"UNMAPPED"))</f>
        <v>Staff training</v>
      </c>
      <c r="H94" s="8" t="str">
        <f aca="false">IF($A94="","",IFERROR(INDEX('Account Map'!$C$6:$C$200,MATCH($A94,'Account Map'!$A$6:$A$200,0)),"UNMAPPED"))</f>
        <v>Expense</v>
      </c>
      <c r="I94" s="8" t="str">
        <f aca="false">IF($A94="","",IFERROR(INDEX('Account Map'!$E$6:$E$200,MATCH($A94,'Account Map'!$A$6:$A$200,0))&amp;"",""))</f>
        <v>Without</v>
      </c>
    </row>
    <row r="95" customFormat="false" ht="15" hidden="false" customHeight="false" outlineLevel="0" collapsed="false">
      <c r="A95" s="67" t="n">
        <v>5810</v>
      </c>
      <c r="B95" s="67" t="s">
        <v>405</v>
      </c>
      <c r="C95" s="67" t="s">
        <v>144</v>
      </c>
      <c r="D95" s="90" t="n">
        <v>652.84</v>
      </c>
      <c r="E95" s="90"/>
      <c r="F95" s="91" t="n">
        <f aca="false">IF($A95="","",N(D95)-N(E95))</f>
        <v>652.84</v>
      </c>
      <c r="G95" s="8" t="str">
        <f aca="false">IF($A95="","",IFERROR(INDEX('Account Map'!$D$6:$D$200,MATCH($A95,'Account Map'!$A$6:$A$200,0)),"UNMAPPED"))</f>
        <v>Staff training</v>
      </c>
      <c r="H95" s="8" t="str">
        <f aca="false">IF($A95="","",IFERROR(INDEX('Account Map'!$C$6:$C$200,MATCH($A95,'Account Map'!$A$6:$A$200,0)),"UNMAPPED"))</f>
        <v>Expense</v>
      </c>
      <c r="I95" s="8" t="str">
        <f aca="false">IF($A95="","",IFERROR(INDEX('Account Map'!$E$6:$E$200,MATCH($A95,'Account Map'!$A$6:$A$200,0))&amp;"",""))</f>
        <v>Without</v>
      </c>
    </row>
    <row r="96" customFormat="false" ht="15" hidden="false" customHeight="false" outlineLevel="0" collapsed="false">
      <c r="A96" s="67" t="n">
        <v>5910</v>
      </c>
      <c r="B96" s="67" t="s">
        <v>406</v>
      </c>
      <c r="C96" s="67" t="s">
        <v>434</v>
      </c>
      <c r="D96" s="90" t="n">
        <v>22078.28</v>
      </c>
      <c r="E96" s="90"/>
      <c r="F96" s="91" t="n">
        <f aca="false">IF($A96="","",N(D96)-N(E96))</f>
        <v>22078.28</v>
      </c>
      <c r="G96" s="8" t="str">
        <f aca="false">IF($A96="","",IFERROR(INDEX('Account Map'!$D$6:$D$200,MATCH($A96,'Account Map'!$A$6:$A$200,0)),"UNMAPPED"))</f>
        <v>Interest</v>
      </c>
      <c r="H96" s="8" t="str">
        <f aca="false">IF($A96="","",IFERROR(INDEX('Account Map'!$C$6:$C$200,MATCH($A96,'Account Map'!$A$6:$A$200,0)),"UNMAPPED"))</f>
        <v>Expense</v>
      </c>
      <c r="I96" s="8" t="str">
        <f aca="false">IF($A96="","",IFERROR(INDEX('Account Map'!$E$6:$E$200,MATCH($A96,'Account Map'!$A$6:$A$200,0))&amp;"",""))</f>
        <v>Without</v>
      </c>
    </row>
    <row r="97" customFormat="false" ht="15" hidden="false" customHeight="false" outlineLevel="0" collapsed="false">
      <c r="A97" s="67" t="n">
        <v>5920</v>
      </c>
      <c r="B97" s="67" t="s">
        <v>109</v>
      </c>
      <c r="C97" s="67" t="s">
        <v>434</v>
      </c>
      <c r="D97" s="90" t="n">
        <v>41867.81</v>
      </c>
      <c r="E97" s="90"/>
      <c r="F97" s="91" t="n">
        <f aca="false">IF($A97="","",N(D97)-N(E97))</f>
        <v>41867.81</v>
      </c>
      <c r="G97" s="8" t="str">
        <f aca="false">IF($A97="","",IFERROR(INDEX('Account Map'!$D$6:$D$200,MATCH($A97,'Account Map'!$A$6:$A$200,0)),"UNMAPPED"))</f>
        <v>Depreciation</v>
      </c>
      <c r="H97" s="8" t="str">
        <f aca="false">IF($A97="","",IFERROR(INDEX('Account Map'!$C$6:$C$200,MATCH($A97,'Account Map'!$A$6:$A$200,0)),"UNMAPPED"))</f>
        <v>Expense</v>
      </c>
      <c r="I97" s="8" t="str">
        <f aca="false">IF($A97="","",IFERROR(INDEX('Account Map'!$E$6:$E$200,MATCH($A97,'Account Map'!$A$6:$A$200,0))&amp;"",""))</f>
        <v>Without</v>
      </c>
    </row>
    <row r="98" customFormat="false" ht="15" hidden="false" customHeight="false" outlineLevel="0" collapsed="false">
      <c r="A98" s="67" t="n">
        <v>5930</v>
      </c>
      <c r="B98" s="67" t="s">
        <v>407</v>
      </c>
      <c r="C98" s="67" t="s">
        <v>143</v>
      </c>
      <c r="D98" s="90" t="n">
        <v>5168.62</v>
      </c>
      <c r="E98" s="90"/>
      <c r="F98" s="91" t="n">
        <f aca="false">IF($A98="","",N(D98)-N(E98))</f>
        <v>5168.62</v>
      </c>
      <c r="G98" s="8" t="str">
        <f aca="false">IF($A98="","",IFERROR(INDEX('Account Map'!$D$6:$D$200,MATCH($A98,'Account Map'!$A$6:$A$200,0)),"UNMAPPED"))</f>
        <v>Bank fees and other</v>
      </c>
      <c r="H98" s="8" t="str">
        <f aca="false">IF($A98="","",IFERROR(INDEX('Account Map'!$C$6:$C$200,MATCH($A98,'Account Map'!$A$6:$A$200,0)),"UNMAPPED"))</f>
        <v>Expense</v>
      </c>
      <c r="I98" s="8" t="str">
        <f aca="false">IF($A98="","",IFERROR(INDEX('Account Map'!$E$6:$E$200,MATCH($A98,'Account Map'!$A$6:$A$200,0))&amp;"",""))</f>
        <v>Without</v>
      </c>
    </row>
    <row r="99" customFormat="false" ht="15" hidden="false" customHeight="false" outlineLevel="0" collapsed="false">
      <c r="A99" s="67" t="n">
        <v>5930</v>
      </c>
      <c r="B99" s="67" t="s">
        <v>407</v>
      </c>
      <c r="C99" s="67" t="s">
        <v>144</v>
      </c>
      <c r="D99" s="90" t="n">
        <v>5168.62</v>
      </c>
      <c r="E99" s="90"/>
      <c r="F99" s="91" t="n">
        <f aca="false">IF($A99="","",N(D99)-N(E99))</f>
        <v>5168.62</v>
      </c>
      <c r="G99" s="8" t="str">
        <f aca="false">IF($A99="","",IFERROR(INDEX('Account Map'!$D$6:$D$200,MATCH($A99,'Account Map'!$A$6:$A$200,0)),"UNMAPPED"))</f>
        <v>Bank fees and other</v>
      </c>
      <c r="H99" s="8" t="str">
        <f aca="false">IF($A99="","",IFERROR(INDEX('Account Map'!$C$6:$C$200,MATCH($A99,'Account Map'!$A$6:$A$200,0)),"UNMAPPED"))</f>
        <v>Expense</v>
      </c>
      <c r="I99" s="8" t="str">
        <f aca="false">IF($A99="","",IFERROR(INDEX('Account Map'!$E$6:$E$200,MATCH($A99,'Account Map'!$A$6:$A$200,0))&amp;"",""))</f>
        <v>Without</v>
      </c>
    </row>
    <row r="100" customFormat="false" ht="15" hidden="false" customHeight="false" outlineLevel="0" collapsed="false">
      <c r="A100" s="67" t="n">
        <v>5990</v>
      </c>
      <c r="B100" s="67" t="s">
        <v>408</v>
      </c>
      <c r="C100" s="67" t="s">
        <v>143</v>
      </c>
      <c r="D100" s="90" t="n">
        <v>5430.73</v>
      </c>
      <c r="E100" s="90"/>
      <c r="F100" s="91" t="n">
        <f aca="false">IF($A100="","",N(D100)-N(E100))</f>
        <v>5430.73</v>
      </c>
      <c r="G100" s="8" t="str">
        <f aca="false">IF($A100="","",IFERROR(INDEX('Account Map'!$D$6:$D$200,MATCH($A100,'Account Map'!$A$6:$A$200,0)),"UNMAPPED"))</f>
        <v>Bank fees and other</v>
      </c>
      <c r="H100" s="8" t="str">
        <f aca="false">IF($A100="","",IFERROR(INDEX('Account Map'!$C$6:$C$200,MATCH($A100,'Account Map'!$A$6:$A$200,0)),"UNMAPPED"))</f>
        <v>Expense</v>
      </c>
      <c r="I100" s="8" t="str">
        <f aca="false">IF($A100="","",IFERROR(INDEX('Account Map'!$E$6:$E$200,MATCH($A100,'Account Map'!$A$6:$A$200,0))&amp;"",""))</f>
        <v>Without</v>
      </c>
    </row>
    <row r="101" customFormat="false" ht="15" hidden="false" customHeight="false" outlineLevel="0" collapsed="false">
      <c r="A101" s="67" t="n">
        <v>5990</v>
      </c>
      <c r="B101" s="67" t="s">
        <v>408</v>
      </c>
      <c r="C101" s="67" t="s">
        <v>144</v>
      </c>
      <c r="D101" s="90" t="n">
        <v>2327.45</v>
      </c>
      <c r="E101" s="90"/>
      <c r="F101" s="91" t="n">
        <f aca="false">IF($A101="","",N(D101)-N(E101))</f>
        <v>2327.45</v>
      </c>
      <c r="G101" s="8" t="str">
        <f aca="false">IF($A101="","",IFERROR(INDEX('Account Map'!$D$6:$D$200,MATCH($A101,'Account Map'!$A$6:$A$200,0)),"UNMAPPED"))</f>
        <v>Bank fees and other</v>
      </c>
      <c r="H101" s="8" t="str">
        <f aca="false">IF($A101="","",IFERROR(INDEX('Account Map'!$C$6:$C$200,MATCH($A101,'Account Map'!$A$6:$A$200,0)),"UNMAPPED"))</f>
        <v>Expense</v>
      </c>
      <c r="I101" s="8" t="str">
        <f aca="false">IF($A101="","",IFERROR(INDEX('Account Map'!$E$6:$E$200,MATCH($A101,'Account Map'!$A$6:$A$200,0))&amp;"",""))</f>
        <v>Without</v>
      </c>
    </row>
    <row r="102" customFormat="false" ht="15" hidden="false" customHeight="false" outlineLevel="0" collapsed="false">
      <c r="D102" s="92"/>
      <c r="E102" s="92"/>
      <c r="F102" s="91" t="str">
        <f aca="false">IF($A102="","",N(D102)-N(E102))</f>
        <v/>
      </c>
      <c r="G102" s="8" t="str">
        <f aca="false">IF($A102="","",IFERROR(INDEX('Account Map'!$D$6:$D$200,MATCH($A102,'Account Map'!$A$6:$A$200,0)),"UNMAPPED"))</f>
        <v/>
      </c>
      <c r="H102" s="8" t="str">
        <f aca="false">IF($A102="","",IFERROR(INDEX('Account Map'!$C$6:$C$200,MATCH($A102,'Account Map'!$A$6:$A$200,0)),"UNMAPPED"))</f>
        <v/>
      </c>
      <c r="I102" s="8" t="str">
        <f aca="false">IF($A102="","",IFERROR(INDEX('Account Map'!$E$6:$E$200,MATCH($A102,'Account Map'!$A$6:$A$200,0))&amp;"",""))</f>
        <v/>
      </c>
    </row>
    <row r="103" customFormat="false" ht="15" hidden="false" customHeight="false" outlineLevel="0" collapsed="false">
      <c r="D103" s="92"/>
      <c r="E103" s="92"/>
      <c r="F103" s="91" t="str">
        <f aca="false">IF($A103="","",N(D103)-N(E103))</f>
        <v/>
      </c>
      <c r="G103" s="8" t="str">
        <f aca="false">IF($A103="","",IFERROR(INDEX('Account Map'!$D$6:$D$200,MATCH($A103,'Account Map'!$A$6:$A$200,0)),"UNMAPPED"))</f>
        <v/>
      </c>
      <c r="H103" s="8" t="str">
        <f aca="false">IF($A103="","",IFERROR(INDEX('Account Map'!$C$6:$C$200,MATCH($A103,'Account Map'!$A$6:$A$200,0)),"UNMAPPED"))</f>
        <v/>
      </c>
      <c r="I103" s="8" t="str">
        <f aca="false">IF($A103="","",IFERROR(INDEX('Account Map'!$E$6:$E$200,MATCH($A103,'Account Map'!$A$6:$A$200,0))&amp;"",""))</f>
        <v/>
      </c>
    </row>
    <row r="104" customFormat="false" ht="15" hidden="false" customHeight="false" outlineLevel="0" collapsed="false">
      <c r="D104" s="92"/>
      <c r="E104" s="92"/>
      <c r="F104" s="91" t="str">
        <f aca="false">IF($A104="","",N(D104)-N(E104))</f>
        <v/>
      </c>
      <c r="G104" s="8" t="str">
        <f aca="false">IF($A104="","",IFERROR(INDEX('Account Map'!$D$6:$D$200,MATCH($A104,'Account Map'!$A$6:$A$200,0)),"UNMAPPED"))</f>
        <v/>
      </c>
      <c r="H104" s="8" t="str">
        <f aca="false">IF($A104="","",IFERROR(INDEX('Account Map'!$C$6:$C$200,MATCH($A104,'Account Map'!$A$6:$A$200,0)),"UNMAPPED"))</f>
        <v/>
      </c>
      <c r="I104" s="8" t="str">
        <f aca="false">IF($A104="","",IFERROR(INDEX('Account Map'!$E$6:$E$200,MATCH($A104,'Account Map'!$A$6:$A$200,0))&amp;"",""))</f>
        <v/>
      </c>
    </row>
    <row r="105" customFormat="false" ht="15" hidden="false" customHeight="false" outlineLevel="0" collapsed="false">
      <c r="D105" s="92"/>
      <c r="E105" s="92"/>
      <c r="F105" s="91" t="str">
        <f aca="false">IF($A105="","",N(D105)-N(E105))</f>
        <v/>
      </c>
      <c r="G105" s="8" t="str">
        <f aca="false">IF($A105="","",IFERROR(INDEX('Account Map'!$D$6:$D$200,MATCH($A105,'Account Map'!$A$6:$A$200,0)),"UNMAPPED"))</f>
        <v/>
      </c>
      <c r="H105" s="8" t="str">
        <f aca="false">IF($A105="","",IFERROR(INDEX('Account Map'!$C$6:$C$200,MATCH($A105,'Account Map'!$A$6:$A$200,0)),"UNMAPPED"))</f>
        <v/>
      </c>
      <c r="I105" s="8" t="str">
        <f aca="false">IF($A105="","",IFERROR(INDEX('Account Map'!$E$6:$E$200,MATCH($A105,'Account Map'!$A$6:$A$200,0))&amp;"",""))</f>
        <v/>
      </c>
    </row>
    <row r="106" customFormat="false" ht="15" hidden="false" customHeight="false" outlineLevel="0" collapsed="false">
      <c r="D106" s="92"/>
      <c r="E106" s="92"/>
      <c r="F106" s="91" t="str">
        <f aca="false">IF($A106="","",N(D106)-N(E106))</f>
        <v/>
      </c>
      <c r="G106" s="8" t="str">
        <f aca="false">IF($A106="","",IFERROR(INDEX('Account Map'!$D$6:$D$200,MATCH($A106,'Account Map'!$A$6:$A$200,0)),"UNMAPPED"))</f>
        <v/>
      </c>
      <c r="H106" s="8" t="str">
        <f aca="false">IF($A106="","",IFERROR(INDEX('Account Map'!$C$6:$C$200,MATCH($A106,'Account Map'!$A$6:$A$200,0)),"UNMAPPED"))</f>
        <v/>
      </c>
      <c r="I106" s="8" t="str">
        <f aca="false">IF($A106="","",IFERROR(INDEX('Account Map'!$E$6:$E$200,MATCH($A106,'Account Map'!$A$6:$A$200,0))&amp;"",""))</f>
        <v/>
      </c>
    </row>
    <row r="107" customFormat="false" ht="15" hidden="false" customHeight="false" outlineLevel="0" collapsed="false">
      <c r="D107" s="92"/>
      <c r="E107" s="92"/>
      <c r="F107" s="91" t="str">
        <f aca="false">IF($A107="","",N(D107)-N(E107))</f>
        <v/>
      </c>
      <c r="G107" s="8" t="str">
        <f aca="false">IF($A107="","",IFERROR(INDEX('Account Map'!$D$6:$D$200,MATCH($A107,'Account Map'!$A$6:$A$200,0)),"UNMAPPED"))</f>
        <v/>
      </c>
      <c r="H107" s="8" t="str">
        <f aca="false">IF($A107="","",IFERROR(INDEX('Account Map'!$C$6:$C$200,MATCH($A107,'Account Map'!$A$6:$A$200,0)),"UNMAPPED"))</f>
        <v/>
      </c>
      <c r="I107" s="8" t="str">
        <f aca="false">IF($A107="","",IFERROR(INDEX('Account Map'!$E$6:$E$200,MATCH($A107,'Account Map'!$A$6:$A$200,0))&amp;"",""))</f>
        <v/>
      </c>
    </row>
    <row r="108" customFormat="false" ht="15" hidden="false" customHeight="false" outlineLevel="0" collapsed="false">
      <c r="D108" s="92"/>
      <c r="E108" s="92"/>
      <c r="F108" s="91" t="str">
        <f aca="false">IF($A108="","",N(D108)-N(E108))</f>
        <v/>
      </c>
      <c r="G108" s="8" t="str">
        <f aca="false">IF($A108="","",IFERROR(INDEX('Account Map'!$D$6:$D$200,MATCH($A108,'Account Map'!$A$6:$A$200,0)),"UNMAPPED"))</f>
        <v/>
      </c>
      <c r="H108" s="8" t="str">
        <f aca="false">IF($A108="","",IFERROR(INDEX('Account Map'!$C$6:$C$200,MATCH($A108,'Account Map'!$A$6:$A$200,0)),"UNMAPPED"))</f>
        <v/>
      </c>
      <c r="I108" s="8" t="str">
        <f aca="false">IF($A108="","",IFERROR(INDEX('Account Map'!$E$6:$E$200,MATCH($A108,'Account Map'!$A$6:$A$200,0))&amp;"",""))</f>
        <v/>
      </c>
    </row>
    <row r="109" customFormat="false" ht="15" hidden="false" customHeight="false" outlineLevel="0" collapsed="false">
      <c r="D109" s="92"/>
      <c r="E109" s="92"/>
      <c r="F109" s="91" t="str">
        <f aca="false">IF($A109="","",N(D109)-N(E109))</f>
        <v/>
      </c>
      <c r="G109" s="8" t="str">
        <f aca="false">IF($A109="","",IFERROR(INDEX('Account Map'!$D$6:$D$200,MATCH($A109,'Account Map'!$A$6:$A$200,0)),"UNMAPPED"))</f>
        <v/>
      </c>
      <c r="H109" s="8" t="str">
        <f aca="false">IF($A109="","",IFERROR(INDEX('Account Map'!$C$6:$C$200,MATCH($A109,'Account Map'!$A$6:$A$200,0)),"UNMAPPED"))</f>
        <v/>
      </c>
      <c r="I109" s="8" t="str">
        <f aca="false">IF($A109="","",IFERROR(INDEX('Account Map'!$E$6:$E$200,MATCH($A109,'Account Map'!$A$6:$A$200,0))&amp;"",""))</f>
        <v/>
      </c>
    </row>
    <row r="110" customFormat="false" ht="15" hidden="false" customHeight="false" outlineLevel="0" collapsed="false">
      <c r="D110" s="92"/>
      <c r="E110" s="92"/>
      <c r="F110" s="91" t="str">
        <f aca="false">IF($A110="","",N(D110)-N(E110))</f>
        <v/>
      </c>
      <c r="G110" s="8" t="str">
        <f aca="false">IF($A110="","",IFERROR(INDEX('Account Map'!$D$6:$D$200,MATCH($A110,'Account Map'!$A$6:$A$200,0)),"UNMAPPED"))</f>
        <v/>
      </c>
      <c r="H110" s="8" t="str">
        <f aca="false">IF($A110="","",IFERROR(INDEX('Account Map'!$C$6:$C$200,MATCH($A110,'Account Map'!$A$6:$A$200,0)),"UNMAPPED"))</f>
        <v/>
      </c>
      <c r="I110" s="8" t="str">
        <f aca="false">IF($A110="","",IFERROR(INDEX('Account Map'!$E$6:$E$200,MATCH($A110,'Account Map'!$A$6:$A$200,0))&amp;"",""))</f>
        <v/>
      </c>
    </row>
    <row r="111" customFormat="false" ht="15" hidden="false" customHeight="false" outlineLevel="0" collapsed="false">
      <c r="D111" s="92"/>
      <c r="E111" s="92"/>
      <c r="F111" s="91" t="str">
        <f aca="false">IF($A111="","",N(D111)-N(E111))</f>
        <v/>
      </c>
      <c r="G111" s="8" t="str">
        <f aca="false">IF($A111="","",IFERROR(INDEX('Account Map'!$D$6:$D$200,MATCH($A111,'Account Map'!$A$6:$A$200,0)),"UNMAPPED"))</f>
        <v/>
      </c>
      <c r="H111" s="8" t="str">
        <f aca="false">IF($A111="","",IFERROR(INDEX('Account Map'!$C$6:$C$200,MATCH($A111,'Account Map'!$A$6:$A$200,0)),"UNMAPPED"))</f>
        <v/>
      </c>
      <c r="I111" s="8" t="str">
        <f aca="false">IF($A111="","",IFERROR(INDEX('Account Map'!$E$6:$E$200,MATCH($A111,'Account Map'!$A$6:$A$200,0))&amp;"",""))</f>
        <v/>
      </c>
    </row>
    <row r="112" customFormat="false" ht="15" hidden="false" customHeight="false" outlineLevel="0" collapsed="false">
      <c r="D112" s="92"/>
      <c r="E112" s="92"/>
      <c r="F112" s="91" t="str">
        <f aca="false">IF($A112="","",N(D112)-N(E112))</f>
        <v/>
      </c>
      <c r="G112" s="8" t="str">
        <f aca="false">IF($A112="","",IFERROR(INDEX('Account Map'!$D$6:$D$200,MATCH($A112,'Account Map'!$A$6:$A$200,0)),"UNMAPPED"))</f>
        <v/>
      </c>
      <c r="H112" s="8" t="str">
        <f aca="false">IF($A112="","",IFERROR(INDEX('Account Map'!$C$6:$C$200,MATCH($A112,'Account Map'!$A$6:$A$200,0)),"UNMAPPED"))</f>
        <v/>
      </c>
      <c r="I112" s="8" t="str">
        <f aca="false">IF($A112="","",IFERROR(INDEX('Account Map'!$E$6:$E$200,MATCH($A112,'Account Map'!$A$6:$A$200,0))&amp;"",""))</f>
        <v/>
      </c>
    </row>
    <row r="113" customFormat="false" ht="15" hidden="false" customHeight="false" outlineLevel="0" collapsed="false">
      <c r="D113" s="92"/>
      <c r="E113" s="92"/>
      <c r="F113" s="91" t="str">
        <f aca="false">IF($A113="","",N(D113)-N(E113))</f>
        <v/>
      </c>
      <c r="G113" s="8" t="str">
        <f aca="false">IF($A113="","",IFERROR(INDEX('Account Map'!$D$6:$D$200,MATCH($A113,'Account Map'!$A$6:$A$200,0)),"UNMAPPED"))</f>
        <v/>
      </c>
      <c r="H113" s="8" t="str">
        <f aca="false">IF($A113="","",IFERROR(INDEX('Account Map'!$C$6:$C$200,MATCH($A113,'Account Map'!$A$6:$A$200,0)),"UNMAPPED"))</f>
        <v/>
      </c>
      <c r="I113" s="8" t="str">
        <f aca="false">IF($A113="","",IFERROR(INDEX('Account Map'!$E$6:$E$200,MATCH($A113,'Account Map'!$A$6:$A$200,0))&amp;"",""))</f>
        <v/>
      </c>
    </row>
    <row r="114" customFormat="false" ht="15" hidden="false" customHeight="false" outlineLevel="0" collapsed="false">
      <c r="D114" s="92"/>
      <c r="E114" s="92"/>
      <c r="F114" s="91" t="str">
        <f aca="false">IF($A114="","",N(D114)-N(E114))</f>
        <v/>
      </c>
      <c r="G114" s="8" t="str">
        <f aca="false">IF($A114="","",IFERROR(INDEX('Account Map'!$D$6:$D$200,MATCH($A114,'Account Map'!$A$6:$A$200,0)),"UNMAPPED"))</f>
        <v/>
      </c>
      <c r="H114" s="8" t="str">
        <f aca="false">IF($A114="","",IFERROR(INDEX('Account Map'!$C$6:$C$200,MATCH($A114,'Account Map'!$A$6:$A$200,0)),"UNMAPPED"))</f>
        <v/>
      </c>
      <c r="I114" s="8" t="str">
        <f aca="false">IF($A114="","",IFERROR(INDEX('Account Map'!$E$6:$E$200,MATCH($A114,'Account Map'!$A$6:$A$200,0))&amp;"",""))</f>
        <v/>
      </c>
    </row>
    <row r="115" customFormat="false" ht="15" hidden="false" customHeight="false" outlineLevel="0" collapsed="false">
      <c r="D115" s="92"/>
      <c r="E115" s="92"/>
      <c r="F115" s="91" t="str">
        <f aca="false">IF($A115="","",N(D115)-N(E115))</f>
        <v/>
      </c>
      <c r="G115" s="8" t="str">
        <f aca="false">IF($A115="","",IFERROR(INDEX('Account Map'!$D$6:$D$200,MATCH($A115,'Account Map'!$A$6:$A$200,0)),"UNMAPPED"))</f>
        <v/>
      </c>
      <c r="H115" s="8" t="str">
        <f aca="false">IF($A115="","",IFERROR(INDEX('Account Map'!$C$6:$C$200,MATCH($A115,'Account Map'!$A$6:$A$200,0)),"UNMAPPED"))</f>
        <v/>
      </c>
      <c r="I115" s="8" t="str">
        <f aca="false">IF($A115="","",IFERROR(INDEX('Account Map'!$E$6:$E$200,MATCH($A115,'Account Map'!$A$6:$A$200,0))&amp;"",""))</f>
        <v/>
      </c>
    </row>
    <row r="116" customFormat="false" ht="15" hidden="false" customHeight="false" outlineLevel="0" collapsed="false">
      <c r="D116" s="92"/>
      <c r="E116" s="92"/>
      <c r="F116" s="91" t="str">
        <f aca="false">IF($A116="","",N(D116)-N(E116))</f>
        <v/>
      </c>
      <c r="G116" s="8" t="str">
        <f aca="false">IF($A116="","",IFERROR(INDEX('Account Map'!$D$6:$D$200,MATCH($A116,'Account Map'!$A$6:$A$200,0)),"UNMAPPED"))</f>
        <v/>
      </c>
      <c r="H116" s="8" t="str">
        <f aca="false">IF($A116="","",IFERROR(INDEX('Account Map'!$C$6:$C$200,MATCH($A116,'Account Map'!$A$6:$A$200,0)),"UNMAPPED"))</f>
        <v/>
      </c>
      <c r="I116" s="8" t="str">
        <f aca="false">IF($A116="","",IFERROR(INDEX('Account Map'!$E$6:$E$200,MATCH($A116,'Account Map'!$A$6:$A$200,0))&amp;"",""))</f>
        <v/>
      </c>
    </row>
    <row r="117" customFormat="false" ht="15" hidden="false" customHeight="false" outlineLevel="0" collapsed="false">
      <c r="D117" s="92"/>
      <c r="E117" s="92"/>
      <c r="F117" s="91" t="str">
        <f aca="false">IF($A117="","",N(D117)-N(E117))</f>
        <v/>
      </c>
      <c r="G117" s="8" t="str">
        <f aca="false">IF($A117="","",IFERROR(INDEX('Account Map'!$D$6:$D$200,MATCH($A117,'Account Map'!$A$6:$A$200,0)),"UNMAPPED"))</f>
        <v/>
      </c>
      <c r="H117" s="8" t="str">
        <f aca="false">IF($A117="","",IFERROR(INDEX('Account Map'!$C$6:$C$200,MATCH($A117,'Account Map'!$A$6:$A$200,0)),"UNMAPPED"))</f>
        <v/>
      </c>
      <c r="I117" s="8" t="str">
        <f aca="false">IF($A117="","",IFERROR(INDEX('Account Map'!$E$6:$E$200,MATCH($A117,'Account Map'!$A$6:$A$200,0))&amp;"",""))</f>
        <v/>
      </c>
    </row>
    <row r="118" customFormat="false" ht="15" hidden="false" customHeight="false" outlineLevel="0" collapsed="false">
      <c r="D118" s="92"/>
      <c r="E118" s="92"/>
      <c r="F118" s="91" t="str">
        <f aca="false">IF($A118="","",N(D118)-N(E118))</f>
        <v/>
      </c>
      <c r="G118" s="8" t="str">
        <f aca="false">IF($A118="","",IFERROR(INDEX('Account Map'!$D$6:$D$200,MATCH($A118,'Account Map'!$A$6:$A$200,0)),"UNMAPPED"))</f>
        <v/>
      </c>
      <c r="H118" s="8" t="str">
        <f aca="false">IF($A118="","",IFERROR(INDEX('Account Map'!$C$6:$C$200,MATCH($A118,'Account Map'!$A$6:$A$200,0)),"UNMAPPED"))</f>
        <v/>
      </c>
      <c r="I118" s="8" t="str">
        <f aca="false">IF($A118="","",IFERROR(INDEX('Account Map'!$E$6:$E$200,MATCH($A118,'Account Map'!$A$6:$A$200,0))&amp;"",""))</f>
        <v/>
      </c>
    </row>
    <row r="119" customFormat="false" ht="15" hidden="false" customHeight="false" outlineLevel="0" collapsed="false">
      <c r="D119" s="92"/>
      <c r="E119" s="92"/>
      <c r="F119" s="91" t="str">
        <f aca="false">IF($A119="","",N(D119)-N(E119))</f>
        <v/>
      </c>
      <c r="G119" s="8" t="str">
        <f aca="false">IF($A119="","",IFERROR(INDEX('Account Map'!$D$6:$D$200,MATCH($A119,'Account Map'!$A$6:$A$200,0)),"UNMAPPED"))</f>
        <v/>
      </c>
      <c r="H119" s="8" t="str">
        <f aca="false">IF($A119="","",IFERROR(INDEX('Account Map'!$C$6:$C$200,MATCH($A119,'Account Map'!$A$6:$A$200,0)),"UNMAPPED"))</f>
        <v/>
      </c>
      <c r="I119" s="8" t="str">
        <f aca="false">IF($A119="","",IFERROR(INDEX('Account Map'!$E$6:$E$200,MATCH($A119,'Account Map'!$A$6:$A$200,0))&amp;"",""))</f>
        <v/>
      </c>
    </row>
    <row r="120" customFormat="false" ht="15" hidden="false" customHeight="false" outlineLevel="0" collapsed="false">
      <c r="D120" s="92"/>
      <c r="E120" s="92"/>
      <c r="F120" s="91" t="str">
        <f aca="false">IF($A120="","",N(D120)-N(E120))</f>
        <v/>
      </c>
      <c r="G120" s="8" t="str">
        <f aca="false">IF($A120="","",IFERROR(INDEX('Account Map'!$D$6:$D$200,MATCH($A120,'Account Map'!$A$6:$A$200,0)),"UNMAPPED"))</f>
        <v/>
      </c>
      <c r="H120" s="8" t="str">
        <f aca="false">IF($A120="","",IFERROR(INDEX('Account Map'!$C$6:$C$200,MATCH($A120,'Account Map'!$A$6:$A$200,0)),"UNMAPPED"))</f>
        <v/>
      </c>
      <c r="I120" s="8" t="str">
        <f aca="false">IF($A120="","",IFERROR(INDEX('Account Map'!$E$6:$E$200,MATCH($A120,'Account Map'!$A$6:$A$200,0))&amp;"",""))</f>
        <v/>
      </c>
    </row>
    <row r="121" customFormat="false" ht="15" hidden="false" customHeight="false" outlineLevel="0" collapsed="false">
      <c r="D121" s="92"/>
      <c r="E121" s="92"/>
      <c r="F121" s="91" t="str">
        <f aca="false">IF($A121="","",N(D121)-N(E121))</f>
        <v/>
      </c>
      <c r="G121" s="8" t="str">
        <f aca="false">IF($A121="","",IFERROR(INDEX('Account Map'!$D$6:$D$200,MATCH($A121,'Account Map'!$A$6:$A$200,0)),"UNMAPPED"))</f>
        <v/>
      </c>
      <c r="H121" s="8" t="str">
        <f aca="false">IF($A121="","",IFERROR(INDEX('Account Map'!$C$6:$C$200,MATCH($A121,'Account Map'!$A$6:$A$200,0)),"UNMAPPED"))</f>
        <v/>
      </c>
      <c r="I121" s="8" t="str">
        <f aca="false">IF($A121="","",IFERROR(INDEX('Account Map'!$E$6:$E$200,MATCH($A121,'Account Map'!$A$6:$A$200,0))&amp;"",""))</f>
        <v/>
      </c>
    </row>
    <row r="122" customFormat="false" ht="15" hidden="false" customHeight="false" outlineLevel="0" collapsed="false">
      <c r="D122" s="92"/>
      <c r="E122" s="92"/>
      <c r="F122" s="91" t="str">
        <f aca="false">IF($A122="","",N(D122)-N(E122))</f>
        <v/>
      </c>
      <c r="G122" s="8" t="str">
        <f aca="false">IF($A122="","",IFERROR(INDEX('Account Map'!$D$6:$D$200,MATCH($A122,'Account Map'!$A$6:$A$200,0)),"UNMAPPED"))</f>
        <v/>
      </c>
      <c r="H122" s="8" t="str">
        <f aca="false">IF($A122="","",IFERROR(INDEX('Account Map'!$C$6:$C$200,MATCH($A122,'Account Map'!$A$6:$A$200,0)),"UNMAPPED"))</f>
        <v/>
      </c>
      <c r="I122" s="8" t="str">
        <f aca="false">IF($A122="","",IFERROR(INDEX('Account Map'!$E$6:$E$200,MATCH($A122,'Account Map'!$A$6:$A$200,0))&amp;"",""))</f>
        <v/>
      </c>
    </row>
    <row r="123" customFormat="false" ht="15" hidden="false" customHeight="false" outlineLevel="0" collapsed="false">
      <c r="D123" s="92"/>
      <c r="E123" s="92"/>
      <c r="F123" s="91" t="str">
        <f aca="false">IF($A123="","",N(D123)-N(E123))</f>
        <v/>
      </c>
      <c r="G123" s="8" t="str">
        <f aca="false">IF($A123="","",IFERROR(INDEX('Account Map'!$D$6:$D$200,MATCH($A123,'Account Map'!$A$6:$A$200,0)),"UNMAPPED"))</f>
        <v/>
      </c>
      <c r="H123" s="8" t="str">
        <f aca="false">IF($A123="","",IFERROR(INDEX('Account Map'!$C$6:$C$200,MATCH($A123,'Account Map'!$A$6:$A$200,0)),"UNMAPPED"))</f>
        <v/>
      </c>
      <c r="I123" s="8" t="str">
        <f aca="false">IF($A123="","",IFERROR(INDEX('Account Map'!$E$6:$E$200,MATCH($A123,'Account Map'!$A$6:$A$200,0))&amp;"",""))</f>
        <v/>
      </c>
    </row>
    <row r="124" customFormat="false" ht="15" hidden="false" customHeight="false" outlineLevel="0" collapsed="false">
      <c r="D124" s="92"/>
      <c r="E124" s="92"/>
      <c r="F124" s="91" t="str">
        <f aca="false">IF($A124="","",N(D124)-N(E124))</f>
        <v/>
      </c>
      <c r="G124" s="8" t="str">
        <f aca="false">IF($A124="","",IFERROR(INDEX('Account Map'!$D$6:$D$200,MATCH($A124,'Account Map'!$A$6:$A$200,0)),"UNMAPPED"))</f>
        <v/>
      </c>
      <c r="H124" s="8" t="str">
        <f aca="false">IF($A124="","",IFERROR(INDEX('Account Map'!$C$6:$C$200,MATCH($A124,'Account Map'!$A$6:$A$200,0)),"UNMAPPED"))</f>
        <v/>
      </c>
      <c r="I124" s="8" t="str">
        <f aca="false">IF($A124="","",IFERROR(INDEX('Account Map'!$E$6:$E$200,MATCH($A124,'Account Map'!$A$6:$A$200,0))&amp;"",""))</f>
        <v/>
      </c>
    </row>
    <row r="125" customFormat="false" ht="15" hidden="false" customHeight="false" outlineLevel="0" collapsed="false">
      <c r="D125" s="92"/>
      <c r="E125" s="92"/>
      <c r="F125" s="91" t="str">
        <f aca="false">IF($A125="","",N(D125)-N(E125))</f>
        <v/>
      </c>
      <c r="G125" s="8" t="str">
        <f aca="false">IF($A125="","",IFERROR(INDEX('Account Map'!$D$6:$D$200,MATCH($A125,'Account Map'!$A$6:$A$200,0)),"UNMAPPED"))</f>
        <v/>
      </c>
      <c r="H125" s="8" t="str">
        <f aca="false">IF($A125="","",IFERROR(INDEX('Account Map'!$C$6:$C$200,MATCH($A125,'Account Map'!$A$6:$A$200,0)),"UNMAPPED"))</f>
        <v/>
      </c>
      <c r="I125" s="8" t="str">
        <f aca="false">IF($A125="","",IFERROR(INDEX('Account Map'!$E$6:$E$200,MATCH($A125,'Account Map'!$A$6:$A$200,0))&amp;"",""))</f>
        <v/>
      </c>
    </row>
    <row r="126" customFormat="false" ht="15" hidden="false" customHeight="false" outlineLevel="0" collapsed="false">
      <c r="D126" s="92"/>
      <c r="E126" s="92"/>
      <c r="F126" s="91" t="str">
        <f aca="false">IF($A126="","",N(D126)-N(E126))</f>
        <v/>
      </c>
      <c r="G126" s="8" t="str">
        <f aca="false">IF($A126="","",IFERROR(INDEX('Account Map'!$D$6:$D$200,MATCH($A126,'Account Map'!$A$6:$A$200,0)),"UNMAPPED"))</f>
        <v/>
      </c>
      <c r="H126" s="8" t="str">
        <f aca="false">IF($A126="","",IFERROR(INDEX('Account Map'!$C$6:$C$200,MATCH($A126,'Account Map'!$A$6:$A$200,0)),"UNMAPPED"))</f>
        <v/>
      </c>
      <c r="I126" s="8" t="str">
        <f aca="false">IF($A126="","",IFERROR(INDEX('Account Map'!$E$6:$E$200,MATCH($A126,'Account Map'!$A$6:$A$200,0))&amp;"",""))</f>
        <v/>
      </c>
    </row>
    <row r="127" customFormat="false" ht="15" hidden="false" customHeight="false" outlineLevel="0" collapsed="false">
      <c r="D127" s="92"/>
      <c r="E127" s="92"/>
      <c r="F127" s="91" t="str">
        <f aca="false">IF($A127="","",N(D127)-N(E127))</f>
        <v/>
      </c>
      <c r="G127" s="8" t="str">
        <f aca="false">IF($A127="","",IFERROR(INDEX('Account Map'!$D$6:$D$200,MATCH($A127,'Account Map'!$A$6:$A$200,0)),"UNMAPPED"))</f>
        <v/>
      </c>
      <c r="H127" s="8" t="str">
        <f aca="false">IF($A127="","",IFERROR(INDEX('Account Map'!$C$6:$C$200,MATCH($A127,'Account Map'!$A$6:$A$200,0)),"UNMAPPED"))</f>
        <v/>
      </c>
      <c r="I127" s="8" t="str">
        <f aca="false">IF($A127="","",IFERROR(INDEX('Account Map'!$E$6:$E$200,MATCH($A127,'Account Map'!$A$6:$A$200,0))&amp;"",""))</f>
        <v/>
      </c>
    </row>
    <row r="128" customFormat="false" ht="15" hidden="false" customHeight="false" outlineLevel="0" collapsed="false">
      <c r="D128" s="92"/>
      <c r="E128" s="92"/>
      <c r="F128" s="91" t="str">
        <f aca="false">IF($A128="","",N(D128)-N(E128))</f>
        <v/>
      </c>
      <c r="G128" s="8" t="str">
        <f aca="false">IF($A128="","",IFERROR(INDEX('Account Map'!$D$6:$D$200,MATCH($A128,'Account Map'!$A$6:$A$200,0)),"UNMAPPED"))</f>
        <v/>
      </c>
      <c r="H128" s="8" t="str">
        <f aca="false">IF($A128="","",IFERROR(INDEX('Account Map'!$C$6:$C$200,MATCH($A128,'Account Map'!$A$6:$A$200,0)),"UNMAPPED"))</f>
        <v/>
      </c>
      <c r="I128" s="8" t="str">
        <f aca="false">IF($A128="","",IFERROR(INDEX('Account Map'!$E$6:$E$200,MATCH($A128,'Account Map'!$A$6:$A$200,0))&amp;"",""))</f>
        <v/>
      </c>
    </row>
    <row r="129" customFormat="false" ht="15" hidden="false" customHeight="false" outlineLevel="0" collapsed="false">
      <c r="D129" s="92"/>
      <c r="E129" s="92"/>
      <c r="F129" s="91" t="str">
        <f aca="false">IF($A129="","",N(D129)-N(E129))</f>
        <v/>
      </c>
      <c r="G129" s="8" t="str">
        <f aca="false">IF($A129="","",IFERROR(INDEX('Account Map'!$D$6:$D$200,MATCH($A129,'Account Map'!$A$6:$A$200,0)),"UNMAPPED"))</f>
        <v/>
      </c>
      <c r="H129" s="8" t="str">
        <f aca="false">IF($A129="","",IFERROR(INDEX('Account Map'!$C$6:$C$200,MATCH($A129,'Account Map'!$A$6:$A$200,0)),"UNMAPPED"))</f>
        <v/>
      </c>
      <c r="I129" s="8" t="str">
        <f aca="false">IF($A129="","",IFERROR(INDEX('Account Map'!$E$6:$E$200,MATCH($A129,'Account Map'!$A$6:$A$200,0))&amp;"",""))</f>
        <v/>
      </c>
    </row>
    <row r="130" customFormat="false" ht="15" hidden="false" customHeight="false" outlineLevel="0" collapsed="false">
      <c r="D130" s="92"/>
      <c r="E130" s="92"/>
      <c r="F130" s="91" t="str">
        <f aca="false">IF($A130="","",N(D130)-N(E130))</f>
        <v/>
      </c>
      <c r="G130" s="8" t="str">
        <f aca="false">IF($A130="","",IFERROR(INDEX('Account Map'!$D$6:$D$200,MATCH($A130,'Account Map'!$A$6:$A$200,0)),"UNMAPPED"))</f>
        <v/>
      </c>
      <c r="H130" s="8" t="str">
        <f aca="false">IF($A130="","",IFERROR(INDEX('Account Map'!$C$6:$C$200,MATCH($A130,'Account Map'!$A$6:$A$200,0)),"UNMAPPED"))</f>
        <v/>
      </c>
      <c r="I130" s="8" t="str">
        <f aca="false">IF($A130="","",IFERROR(INDEX('Account Map'!$E$6:$E$200,MATCH($A130,'Account Map'!$A$6:$A$200,0))&amp;"",""))</f>
        <v/>
      </c>
    </row>
    <row r="131" customFormat="false" ht="15" hidden="false" customHeight="false" outlineLevel="0" collapsed="false">
      <c r="D131" s="92"/>
      <c r="E131" s="92"/>
      <c r="F131" s="91" t="str">
        <f aca="false">IF($A131="","",N(D131)-N(E131))</f>
        <v/>
      </c>
      <c r="G131" s="8" t="str">
        <f aca="false">IF($A131="","",IFERROR(INDEX('Account Map'!$D$6:$D$200,MATCH($A131,'Account Map'!$A$6:$A$200,0)),"UNMAPPED"))</f>
        <v/>
      </c>
      <c r="H131" s="8" t="str">
        <f aca="false">IF($A131="","",IFERROR(INDEX('Account Map'!$C$6:$C$200,MATCH($A131,'Account Map'!$A$6:$A$200,0)),"UNMAPPED"))</f>
        <v/>
      </c>
      <c r="I131" s="8" t="str">
        <f aca="false">IF($A131="","",IFERROR(INDEX('Account Map'!$E$6:$E$200,MATCH($A131,'Account Map'!$A$6:$A$200,0))&amp;"",""))</f>
        <v/>
      </c>
    </row>
    <row r="132" customFormat="false" ht="15" hidden="false" customHeight="false" outlineLevel="0" collapsed="false">
      <c r="D132" s="92"/>
      <c r="E132" s="92"/>
      <c r="F132" s="91" t="str">
        <f aca="false">IF($A132="","",N(D132)-N(E132))</f>
        <v/>
      </c>
      <c r="G132" s="8" t="str">
        <f aca="false">IF($A132="","",IFERROR(INDEX('Account Map'!$D$6:$D$200,MATCH($A132,'Account Map'!$A$6:$A$200,0)),"UNMAPPED"))</f>
        <v/>
      </c>
      <c r="H132" s="8" t="str">
        <f aca="false">IF($A132="","",IFERROR(INDEX('Account Map'!$C$6:$C$200,MATCH($A132,'Account Map'!$A$6:$A$200,0)),"UNMAPPED"))</f>
        <v/>
      </c>
      <c r="I132" s="8" t="str">
        <f aca="false">IF($A132="","",IFERROR(INDEX('Account Map'!$E$6:$E$200,MATCH($A132,'Account Map'!$A$6:$A$200,0))&amp;"",""))</f>
        <v/>
      </c>
    </row>
    <row r="133" customFormat="false" ht="15" hidden="false" customHeight="false" outlineLevel="0" collapsed="false">
      <c r="D133" s="92"/>
      <c r="E133" s="92"/>
      <c r="F133" s="91" t="str">
        <f aca="false">IF($A133="","",N(D133)-N(E133))</f>
        <v/>
      </c>
      <c r="G133" s="8" t="str">
        <f aca="false">IF($A133="","",IFERROR(INDEX('Account Map'!$D$6:$D$200,MATCH($A133,'Account Map'!$A$6:$A$200,0)),"UNMAPPED"))</f>
        <v/>
      </c>
      <c r="H133" s="8" t="str">
        <f aca="false">IF($A133="","",IFERROR(INDEX('Account Map'!$C$6:$C$200,MATCH($A133,'Account Map'!$A$6:$A$200,0)),"UNMAPPED"))</f>
        <v/>
      </c>
      <c r="I133" s="8" t="str">
        <f aca="false">IF($A133="","",IFERROR(INDEX('Account Map'!$E$6:$E$200,MATCH($A133,'Account Map'!$A$6:$A$200,0))&amp;"",""))</f>
        <v/>
      </c>
    </row>
    <row r="134" customFormat="false" ht="15" hidden="false" customHeight="false" outlineLevel="0" collapsed="false">
      <c r="D134" s="92"/>
      <c r="E134" s="92"/>
      <c r="F134" s="91" t="str">
        <f aca="false">IF($A134="","",N(D134)-N(E134))</f>
        <v/>
      </c>
      <c r="G134" s="8" t="str">
        <f aca="false">IF($A134="","",IFERROR(INDEX('Account Map'!$D$6:$D$200,MATCH($A134,'Account Map'!$A$6:$A$200,0)),"UNMAPPED"))</f>
        <v/>
      </c>
      <c r="H134" s="8" t="str">
        <f aca="false">IF($A134="","",IFERROR(INDEX('Account Map'!$C$6:$C$200,MATCH($A134,'Account Map'!$A$6:$A$200,0)),"UNMAPPED"))</f>
        <v/>
      </c>
      <c r="I134" s="8" t="str">
        <f aca="false">IF($A134="","",IFERROR(INDEX('Account Map'!$E$6:$E$200,MATCH($A134,'Account Map'!$A$6:$A$200,0))&amp;"",""))</f>
        <v/>
      </c>
    </row>
    <row r="135" customFormat="false" ht="15" hidden="false" customHeight="false" outlineLevel="0" collapsed="false">
      <c r="D135" s="92"/>
      <c r="E135" s="92"/>
      <c r="F135" s="91" t="str">
        <f aca="false">IF($A135="","",N(D135)-N(E135))</f>
        <v/>
      </c>
      <c r="G135" s="8" t="str">
        <f aca="false">IF($A135="","",IFERROR(INDEX('Account Map'!$D$6:$D$200,MATCH($A135,'Account Map'!$A$6:$A$200,0)),"UNMAPPED"))</f>
        <v/>
      </c>
      <c r="H135" s="8" t="str">
        <f aca="false">IF($A135="","",IFERROR(INDEX('Account Map'!$C$6:$C$200,MATCH($A135,'Account Map'!$A$6:$A$200,0)),"UNMAPPED"))</f>
        <v/>
      </c>
      <c r="I135" s="8" t="str">
        <f aca="false">IF($A135="","",IFERROR(INDEX('Account Map'!$E$6:$E$200,MATCH($A135,'Account Map'!$A$6:$A$200,0))&amp;"",""))</f>
        <v/>
      </c>
    </row>
    <row r="136" customFormat="false" ht="15" hidden="false" customHeight="false" outlineLevel="0" collapsed="false">
      <c r="D136" s="92"/>
      <c r="E136" s="92"/>
      <c r="F136" s="91" t="str">
        <f aca="false">IF($A136="","",N(D136)-N(E136))</f>
        <v/>
      </c>
      <c r="G136" s="8" t="str">
        <f aca="false">IF($A136="","",IFERROR(INDEX('Account Map'!$D$6:$D$200,MATCH($A136,'Account Map'!$A$6:$A$200,0)),"UNMAPPED"))</f>
        <v/>
      </c>
      <c r="H136" s="8" t="str">
        <f aca="false">IF($A136="","",IFERROR(INDEX('Account Map'!$C$6:$C$200,MATCH($A136,'Account Map'!$A$6:$A$200,0)),"UNMAPPED"))</f>
        <v/>
      </c>
      <c r="I136" s="8" t="str">
        <f aca="false">IF($A136="","",IFERROR(INDEX('Account Map'!$E$6:$E$200,MATCH($A136,'Account Map'!$A$6:$A$200,0))&amp;"",""))</f>
        <v/>
      </c>
    </row>
    <row r="137" customFormat="false" ht="15" hidden="false" customHeight="false" outlineLevel="0" collapsed="false">
      <c r="D137" s="92"/>
      <c r="E137" s="92"/>
      <c r="F137" s="91" t="str">
        <f aca="false">IF($A137="","",N(D137)-N(E137))</f>
        <v/>
      </c>
      <c r="G137" s="8" t="str">
        <f aca="false">IF($A137="","",IFERROR(INDEX('Account Map'!$D$6:$D$200,MATCH($A137,'Account Map'!$A$6:$A$200,0)),"UNMAPPED"))</f>
        <v/>
      </c>
      <c r="H137" s="8" t="str">
        <f aca="false">IF($A137="","",IFERROR(INDEX('Account Map'!$C$6:$C$200,MATCH($A137,'Account Map'!$A$6:$A$200,0)),"UNMAPPED"))</f>
        <v/>
      </c>
      <c r="I137" s="8" t="str">
        <f aca="false">IF($A137="","",IFERROR(INDEX('Account Map'!$E$6:$E$200,MATCH($A137,'Account Map'!$A$6:$A$200,0))&amp;"",""))</f>
        <v/>
      </c>
    </row>
    <row r="138" customFormat="false" ht="15" hidden="false" customHeight="false" outlineLevel="0" collapsed="false">
      <c r="D138" s="92"/>
      <c r="E138" s="92"/>
      <c r="F138" s="91" t="str">
        <f aca="false">IF($A138="","",N(D138)-N(E138))</f>
        <v/>
      </c>
      <c r="G138" s="8" t="str">
        <f aca="false">IF($A138="","",IFERROR(INDEX('Account Map'!$D$6:$D$200,MATCH($A138,'Account Map'!$A$6:$A$200,0)),"UNMAPPED"))</f>
        <v/>
      </c>
      <c r="H138" s="8" t="str">
        <f aca="false">IF($A138="","",IFERROR(INDEX('Account Map'!$C$6:$C$200,MATCH($A138,'Account Map'!$A$6:$A$200,0)),"UNMAPPED"))</f>
        <v/>
      </c>
      <c r="I138" s="8" t="str">
        <f aca="false">IF($A138="","",IFERROR(INDEX('Account Map'!$E$6:$E$200,MATCH($A138,'Account Map'!$A$6:$A$200,0))&amp;"",""))</f>
        <v/>
      </c>
    </row>
    <row r="139" customFormat="false" ht="15" hidden="false" customHeight="false" outlineLevel="0" collapsed="false">
      <c r="D139" s="92"/>
      <c r="E139" s="92"/>
      <c r="F139" s="91" t="str">
        <f aca="false">IF($A139="","",N(D139)-N(E139))</f>
        <v/>
      </c>
      <c r="G139" s="8" t="str">
        <f aca="false">IF($A139="","",IFERROR(INDEX('Account Map'!$D$6:$D$200,MATCH($A139,'Account Map'!$A$6:$A$200,0)),"UNMAPPED"))</f>
        <v/>
      </c>
      <c r="H139" s="8" t="str">
        <f aca="false">IF($A139="","",IFERROR(INDEX('Account Map'!$C$6:$C$200,MATCH($A139,'Account Map'!$A$6:$A$200,0)),"UNMAPPED"))</f>
        <v/>
      </c>
      <c r="I139" s="8" t="str">
        <f aca="false">IF($A139="","",IFERROR(INDEX('Account Map'!$E$6:$E$200,MATCH($A139,'Account Map'!$A$6:$A$200,0))&amp;"",""))</f>
        <v/>
      </c>
    </row>
    <row r="140" customFormat="false" ht="15" hidden="false" customHeight="false" outlineLevel="0" collapsed="false">
      <c r="D140" s="92"/>
      <c r="E140" s="92"/>
      <c r="F140" s="91" t="str">
        <f aca="false">IF($A140="","",N(D140)-N(E140))</f>
        <v/>
      </c>
      <c r="G140" s="8" t="str">
        <f aca="false">IF($A140="","",IFERROR(INDEX('Account Map'!$D$6:$D$200,MATCH($A140,'Account Map'!$A$6:$A$200,0)),"UNMAPPED"))</f>
        <v/>
      </c>
      <c r="H140" s="8" t="str">
        <f aca="false">IF($A140="","",IFERROR(INDEX('Account Map'!$C$6:$C$200,MATCH($A140,'Account Map'!$A$6:$A$200,0)),"UNMAPPED"))</f>
        <v/>
      </c>
      <c r="I140" s="8" t="str">
        <f aca="false">IF($A140="","",IFERROR(INDEX('Account Map'!$E$6:$E$200,MATCH($A140,'Account Map'!$A$6:$A$200,0))&amp;"",""))</f>
        <v/>
      </c>
    </row>
    <row r="141" customFormat="false" ht="15" hidden="false" customHeight="false" outlineLevel="0" collapsed="false">
      <c r="D141" s="92"/>
      <c r="E141" s="92"/>
      <c r="F141" s="91" t="str">
        <f aca="false">IF($A141="","",N(D141)-N(E141))</f>
        <v/>
      </c>
      <c r="G141" s="8" t="str">
        <f aca="false">IF($A141="","",IFERROR(INDEX('Account Map'!$D$6:$D$200,MATCH($A141,'Account Map'!$A$6:$A$200,0)),"UNMAPPED"))</f>
        <v/>
      </c>
      <c r="H141" s="8" t="str">
        <f aca="false">IF($A141="","",IFERROR(INDEX('Account Map'!$C$6:$C$200,MATCH($A141,'Account Map'!$A$6:$A$200,0)),"UNMAPPED"))</f>
        <v/>
      </c>
      <c r="I141" s="8" t="str">
        <f aca="false">IF($A141="","",IFERROR(INDEX('Account Map'!$E$6:$E$200,MATCH($A141,'Account Map'!$A$6:$A$200,0))&amp;"",""))</f>
        <v/>
      </c>
    </row>
    <row r="142" customFormat="false" ht="15" hidden="false" customHeight="false" outlineLevel="0" collapsed="false">
      <c r="D142" s="92"/>
      <c r="E142" s="92"/>
      <c r="F142" s="91" t="str">
        <f aca="false">IF($A142="","",N(D142)-N(E142))</f>
        <v/>
      </c>
      <c r="G142" s="8" t="str">
        <f aca="false">IF($A142="","",IFERROR(INDEX('Account Map'!$D$6:$D$200,MATCH($A142,'Account Map'!$A$6:$A$200,0)),"UNMAPPED"))</f>
        <v/>
      </c>
      <c r="H142" s="8" t="str">
        <f aca="false">IF($A142="","",IFERROR(INDEX('Account Map'!$C$6:$C$200,MATCH($A142,'Account Map'!$A$6:$A$200,0)),"UNMAPPED"))</f>
        <v/>
      </c>
      <c r="I142" s="8" t="str">
        <f aca="false">IF($A142="","",IFERROR(INDEX('Account Map'!$E$6:$E$200,MATCH($A142,'Account Map'!$A$6:$A$200,0))&amp;"",""))</f>
        <v/>
      </c>
    </row>
    <row r="143" customFormat="false" ht="15" hidden="false" customHeight="false" outlineLevel="0" collapsed="false">
      <c r="D143" s="92"/>
      <c r="E143" s="92"/>
      <c r="F143" s="91" t="str">
        <f aca="false">IF($A143="","",N(D143)-N(E143))</f>
        <v/>
      </c>
      <c r="G143" s="8" t="str">
        <f aca="false">IF($A143="","",IFERROR(INDEX('Account Map'!$D$6:$D$200,MATCH($A143,'Account Map'!$A$6:$A$200,0)),"UNMAPPED"))</f>
        <v/>
      </c>
      <c r="H143" s="8" t="str">
        <f aca="false">IF($A143="","",IFERROR(INDEX('Account Map'!$C$6:$C$200,MATCH($A143,'Account Map'!$A$6:$A$200,0)),"UNMAPPED"))</f>
        <v/>
      </c>
      <c r="I143" s="8" t="str">
        <f aca="false">IF($A143="","",IFERROR(INDEX('Account Map'!$E$6:$E$200,MATCH($A143,'Account Map'!$A$6:$A$200,0))&amp;"",""))</f>
        <v/>
      </c>
    </row>
    <row r="144" customFormat="false" ht="15" hidden="false" customHeight="false" outlineLevel="0" collapsed="false">
      <c r="D144" s="92"/>
      <c r="E144" s="92"/>
      <c r="F144" s="91" t="str">
        <f aca="false">IF($A144="","",N(D144)-N(E144))</f>
        <v/>
      </c>
      <c r="G144" s="8" t="str">
        <f aca="false">IF($A144="","",IFERROR(INDEX('Account Map'!$D$6:$D$200,MATCH($A144,'Account Map'!$A$6:$A$200,0)),"UNMAPPED"))</f>
        <v/>
      </c>
      <c r="H144" s="8" t="str">
        <f aca="false">IF($A144="","",IFERROR(INDEX('Account Map'!$C$6:$C$200,MATCH($A144,'Account Map'!$A$6:$A$200,0)),"UNMAPPED"))</f>
        <v/>
      </c>
      <c r="I144" s="8" t="str">
        <f aca="false">IF($A144="","",IFERROR(INDEX('Account Map'!$E$6:$E$200,MATCH($A144,'Account Map'!$A$6:$A$200,0))&amp;"",""))</f>
        <v/>
      </c>
    </row>
    <row r="145" customFormat="false" ht="15" hidden="false" customHeight="false" outlineLevel="0" collapsed="false">
      <c r="D145" s="92"/>
      <c r="E145" s="92"/>
      <c r="F145" s="91" t="str">
        <f aca="false">IF($A145="","",N(D145)-N(E145))</f>
        <v/>
      </c>
      <c r="G145" s="8" t="str">
        <f aca="false">IF($A145="","",IFERROR(INDEX('Account Map'!$D$6:$D$200,MATCH($A145,'Account Map'!$A$6:$A$200,0)),"UNMAPPED"))</f>
        <v/>
      </c>
      <c r="H145" s="8" t="str">
        <f aca="false">IF($A145="","",IFERROR(INDEX('Account Map'!$C$6:$C$200,MATCH($A145,'Account Map'!$A$6:$A$200,0)),"UNMAPPED"))</f>
        <v/>
      </c>
      <c r="I145" s="8" t="str">
        <f aca="false">IF($A145="","",IFERROR(INDEX('Account Map'!$E$6:$E$200,MATCH($A145,'Account Map'!$A$6:$A$200,0))&amp;"",""))</f>
        <v/>
      </c>
    </row>
    <row r="146" customFormat="false" ht="15" hidden="false" customHeight="false" outlineLevel="0" collapsed="false">
      <c r="D146" s="92"/>
      <c r="E146" s="92"/>
      <c r="F146" s="91" t="str">
        <f aca="false">IF($A146="","",N(D146)-N(E146))</f>
        <v/>
      </c>
      <c r="G146" s="8" t="str">
        <f aca="false">IF($A146="","",IFERROR(INDEX('Account Map'!$D$6:$D$200,MATCH($A146,'Account Map'!$A$6:$A$200,0)),"UNMAPPED"))</f>
        <v/>
      </c>
      <c r="H146" s="8" t="str">
        <f aca="false">IF($A146="","",IFERROR(INDEX('Account Map'!$C$6:$C$200,MATCH($A146,'Account Map'!$A$6:$A$200,0)),"UNMAPPED"))</f>
        <v/>
      </c>
      <c r="I146" s="8" t="str">
        <f aca="false">IF($A146="","",IFERROR(INDEX('Account Map'!$E$6:$E$200,MATCH($A146,'Account Map'!$A$6:$A$200,0))&amp;"",""))</f>
        <v/>
      </c>
    </row>
    <row r="147" customFormat="false" ht="15" hidden="false" customHeight="false" outlineLevel="0" collapsed="false">
      <c r="D147" s="92"/>
      <c r="E147" s="92"/>
      <c r="F147" s="91" t="str">
        <f aca="false">IF($A147="","",N(D147)-N(E147))</f>
        <v/>
      </c>
      <c r="G147" s="8" t="str">
        <f aca="false">IF($A147="","",IFERROR(INDEX('Account Map'!$D$6:$D$200,MATCH($A147,'Account Map'!$A$6:$A$200,0)),"UNMAPPED"))</f>
        <v/>
      </c>
      <c r="H147" s="8" t="str">
        <f aca="false">IF($A147="","",IFERROR(INDEX('Account Map'!$C$6:$C$200,MATCH($A147,'Account Map'!$A$6:$A$200,0)),"UNMAPPED"))</f>
        <v/>
      </c>
      <c r="I147" s="8" t="str">
        <f aca="false">IF($A147="","",IFERROR(INDEX('Account Map'!$E$6:$E$200,MATCH($A147,'Account Map'!$A$6:$A$200,0))&amp;"",""))</f>
        <v/>
      </c>
    </row>
    <row r="148" customFormat="false" ht="15" hidden="false" customHeight="false" outlineLevel="0" collapsed="false">
      <c r="D148" s="92"/>
      <c r="E148" s="92"/>
      <c r="F148" s="91" t="str">
        <f aca="false">IF($A148="","",N(D148)-N(E148))</f>
        <v/>
      </c>
      <c r="G148" s="8" t="str">
        <f aca="false">IF($A148="","",IFERROR(INDEX('Account Map'!$D$6:$D$200,MATCH($A148,'Account Map'!$A$6:$A$200,0)),"UNMAPPED"))</f>
        <v/>
      </c>
      <c r="H148" s="8" t="str">
        <f aca="false">IF($A148="","",IFERROR(INDEX('Account Map'!$C$6:$C$200,MATCH($A148,'Account Map'!$A$6:$A$200,0)),"UNMAPPED"))</f>
        <v/>
      </c>
      <c r="I148" s="8" t="str">
        <f aca="false">IF($A148="","",IFERROR(INDEX('Account Map'!$E$6:$E$200,MATCH($A148,'Account Map'!$A$6:$A$200,0))&amp;"",""))</f>
        <v/>
      </c>
    </row>
    <row r="149" customFormat="false" ht="15" hidden="false" customHeight="false" outlineLevel="0" collapsed="false">
      <c r="D149" s="92"/>
      <c r="E149" s="92"/>
      <c r="F149" s="91" t="str">
        <f aca="false">IF($A149="","",N(D149)-N(E149))</f>
        <v/>
      </c>
      <c r="G149" s="8" t="str">
        <f aca="false">IF($A149="","",IFERROR(INDEX('Account Map'!$D$6:$D$200,MATCH($A149,'Account Map'!$A$6:$A$200,0)),"UNMAPPED"))</f>
        <v/>
      </c>
      <c r="H149" s="8" t="str">
        <f aca="false">IF($A149="","",IFERROR(INDEX('Account Map'!$C$6:$C$200,MATCH($A149,'Account Map'!$A$6:$A$200,0)),"UNMAPPED"))</f>
        <v/>
      </c>
      <c r="I149" s="8" t="str">
        <f aca="false">IF($A149="","",IFERROR(INDEX('Account Map'!$E$6:$E$200,MATCH($A149,'Account Map'!$A$6:$A$200,0))&amp;"",""))</f>
        <v/>
      </c>
    </row>
    <row r="150" customFormat="false" ht="15" hidden="false" customHeight="false" outlineLevel="0" collapsed="false">
      <c r="D150" s="92"/>
      <c r="E150" s="92"/>
      <c r="F150" s="91" t="str">
        <f aca="false">IF($A150="","",N(D150)-N(E150))</f>
        <v/>
      </c>
      <c r="G150" s="8" t="str">
        <f aca="false">IF($A150="","",IFERROR(INDEX('Account Map'!$D$6:$D$200,MATCH($A150,'Account Map'!$A$6:$A$200,0)),"UNMAPPED"))</f>
        <v/>
      </c>
      <c r="H150" s="8" t="str">
        <f aca="false">IF($A150="","",IFERROR(INDEX('Account Map'!$C$6:$C$200,MATCH($A150,'Account Map'!$A$6:$A$200,0)),"UNMAPPED"))</f>
        <v/>
      </c>
      <c r="I150" s="8" t="str">
        <f aca="false">IF($A150="","",IFERROR(INDEX('Account Map'!$E$6:$E$200,MATCH($A150,'Account Map'!$A$6:$A$200,0))&amp;"",""))</f>
        <v/>
      </c>
    </row>
    <row r="151" customFormat="false" ht="15" hidden="false" customHeight="false" outlineLevel="0" collapsed="false">
      <c r="D151" s="92"/>
      <c r="E151" s="92"/>
      <c r="F151" s="91" t="str">
        <f aca="false">IF($A151="","",N(D151)-N(E151))</f>
        <v/>
      </c>
      <c r="G151" s="8" t="str">
        <f aca="false">IF($A151="","",IFERROR(INDEX('Account Map'!$D$6:$D$200,MATCH($A151,'Account Map'!$A$6:$A$200,0)),"UNMAPPED"))</f>
        <v/>
      </c>
      <c r="H151" s="8" t="str">
        <f aca="false">IF($A151="","",IFERROR(INDEX('Account Map'!$C$6:$C$200,MATCH($A151,'Account Map'!$A$6:$A$200,0)),"UNMAPPED"))</f>
        <v/>
      </c>
      <c r="I151" s="8" t="str">
        <f aca="false">IF($A151="","",IFERROR(INDEX('Account Map'!$E$6:$E$200,MATCH($A151,'Account Map'!$A$6:$A$200,0))&amp;"",""))</f>
        <v/>
      </c>
    </row>
    <row r="152" customFormat="false" ht="15" hidden="false" customHeight="false" outlineLevel="0" collapsed="false">
      <c r="D152" s="92"/>
      <c r="E152" s="92"/>
      <c r="F152" s="91" t="str">
        <f aca="false">IF($A152="","",N(D152)-N(E152))</f>
        <v/>
      </c>
      <c r="G152" s="8" t="str">
        <f aca="false">IF($A152="","",IFERROR(INDEX('Account Map'!$D$6:$D$200,MATCH($A152,'Account Map'!$A$6:$A$200,0)),"UNMAPPED"))</f>
        <v/>
      </c>
      <c r="H152" s="8" t="str">
        <f aca="false">IF($A152="","",IFERROR(INDEX('Account Map'!$C$6:$C$200,MATCH($A152,'Account Map'!$A$6:$A$200,0)),"UNMAPPED"))</f>
        <v/>
      </c>
      <c r="I152" s="8" t="str">
        <f aca="false">IF($A152="","",IFERROR(INDEX('Account Map'!$E$6:$E$200,MATCH($A152,'Account Map'!$A$6:$A$200,0))&amp;"",""))</f>
        <v/>
      </c>
    </row>
    <row r="153" customFormat="false" ht="15" hidden="false" customHeight="false" outlineLevel="0" collapsed="false">
      <c r="D153" s="92"/>
      <c r="E153" s="92"/>
      <c r="F153" s="91" t="str">
        <f aca="false">IF($A153="","",N(D153)-N(E153))</f>
        <v/>
      </c>
      <c r="G153" s="8" t="str">
        <f aca="false">IF($A153="","",IFERROR(INDEX('Account Map'!$D$6:$D$200,MATCH($A153,'Account Map'!$A$6:$A$200,0)),"UNMAPPED"))</f>
        <v/>
      </c>
      <c r="H153" s="8" t="str">
        <f aca="false">IF($A153="","",IFERROR(INDEX('Account Map'!$C$6:$C$200,MATCH($A153,'Account Map'!$A$6:$A$200,0)),"UNMAPPED"))</f>
        <v/>
      </c>
      <c r="I153" s="8" t="str">
        <f aca="false">IF($A153="","",IFERROR(INDEX('Account Map'!$E$6:$E$200,MATCH($A153,'Account Map'!$A$6:$A$200,0))&amp;"",""))</f>
        <v/>
      </c>
    </row>
    <row r="154" customFormat="false" ht="15" hidden="false" customHeight="false" outlineLevel="0" collapsed="false">
      <c r="D154" s="92"/>
      <c r="E154" s="92"/>
      <c r="F154" s="91" t="str">
        <f aca="false">IF($A154="","",N(D154)-N(E154))</f>
        <v/>
      </c>
      <c r="G154" s="8" t="str">
        <f aca="false">IF($A154="","",IFERROR(INDEX('Account Map'!$D$6:$D$200,MATCH($A154,'Account Map'!$A$6:$A$200,0)),"UNMAPPED"))</f>
        <v/>
      </c>
      <c r="H154" s="8" t="str">
        <f aca="false">IF($A154="","",IFERROR(INDEX('Account Map'!$C$6:$C$200,MATCH($A154,'Account Map'!$A$6:$A$200,0)),"UNMAPPED"))</f>
        <v/>
      </c>
      <c r="I154" s="8" t="str">
        <f aca="false">IF($A154="","",IFERROR(INDEX('Account Map'!$E$6:$E$200,MATCH($A154,'Account Map'!$A$6:$A$200,0))&amp;"",""))</f>
        <v/>
      </c>
    </row>
    <row r="155" customFormat="false" ht="15" hidden="false" customHeight="false" outlineLevel="0" collapsed="false">
      <c r="D155" s="92"/>
      <c r="E155" s="92"/>
      <c r="F155" s="91" t="str">
        <f aca="false">IF($A155="","",N(D155)-N(E155))</f>
        <v/>
      </c>
      <c r="G155" s="8" t="str">
        <f aca="false">IF($A155="","",IFERROR(INDEX('Account Map'!$D$6:$D$200,MATCH($A155,'Account Map'!$A$6:$A$200,0)),"UNMAPPED"))</f>
        <v/>
      </c>
      <c r="H155" s="8" t="str">
        <f aca="false">IF($A155="","",IFERROR(INDEX('Account Map'!$C$6:$C$200,MATCH($A155,'Account Map'!$A$6:$A$200,0)),"UNMAPPED"))</f>
        <v/>
      </c>
      <c r="I155" s="8" t="str">
        <f aca="false">IF($A155="","",IFERROR(INDEX('Account Map'!$E$6:$E$200,MATCH($A155,'Account Map'!$A$6:$A$200,0))&amp;"",""))</f>
        <v/>
      </c>
    </row>
    <row r="156" customFormat="false" ht="15" hidden="false" customHeight="false" outlineLevel="0" collapsed="false">
      <c r="D156" s="92"/>
      <c r="E156" s="92"/>
      <c r="F156" s="91" t="str">
        <f aca="false">IF($A156="","",N(D156)-N(E156))</f>
        <v/>
      </c>
      <c r="G156" s="8" t="str">
        <f aca="false">IF($A156="","",IFERROR(INDEX('Account Map'!$D$6:$D$200,MATCH($A156,'Account Map'!$A$6:$A$200,0)),"UNMAPPED"))</f>
        <v/>
      </c>
      <c r="H156" s="8" t="str">
        <f aca="false">IF($A156="","",IFERROR(INDEX('Account Map'!$C$6:$C$200,MATCH($A156,'Account Map'!$A$6:$A$200,0)),"UNMAPPED"))</f>
        <v/>
      </c>
      <c r="I156" s="8" t="str">
        <f aca="false">IF($A156="","",IFERROR(INDEX('Account Map'!$E$6:$E$200,MATCH($A156,'Account Map'!$A$6:$A$200,0))&amp;"",""))</f>
        <v/>
      </c>
    </row>
    <row r="157" customFormat="false" ht="15" hidden="false" customHeight="false" outlineLevel="0" collapsed="false">
      <c r="D157" s="92"/>
      <c r="E157" s="92"/>
      <c r="F157" s="91" t="str">
        <f aca="false">IF($A157="","",N(D157)-N(E157))</f>
        <v/>
      </c>
      <c r="G157" s="8" t="str">
        <f aca="false">IF($A157="","",IFERROR(INDEX('Account Map'!$D$6:$D$200,MATCH($A157,'Account Map'!$A$6:$A$200,0)),"UNMAPPED"))</f>
        <v/>
      </c>
      <c r="H157" s="8" t="str">
        <f aca="false">IF($A157="","",IFERROR(INDEX('Account Map'!$C$6:$C$200,MATCH($A157,'Account Map'!$A$6:$A$200,0)),"UNMAPPED"))</f>
        <v/>
      </c>
      <c r="I157" s="8" t="str">
        <f aca="false">IF($A157="","",IFERROR(INDEX('Account Map'!$E$6:$E$200,MATCH($A157,'Account Map'!$A$6:$A$200,0))&amp;"",""))</f>
        <v/>
      </c>
    </row>
    <row r="158" customFormat="false" ht="15" hidden="false" customHeight="false" outlineLevel="0" collapsed="false">
      <c r="D158" s="92"/>
      <c r="E158" s="92"/>
      <c r="F158" s="91" t="str">
        <f aca="false">IF($A158="","",N(D158)-N(E158))</f>
        <v/>
      </c>
      <c r="G158" s="8" t="str">
        <f aca="false">IF($A158="","",IFERROR(INDEX('Account Map'!$D$6:$D$200,MATCH($A158,'Account Map'!$A$6:$A$200,0)),"UNMAPPED"))</f>
        <v/>
      </c>
      <c r="H158" s="8" t="str">
        <f aca="false">IF($A158="","",IFERROR(INDEX('Account Map'!$C$6:$C$200,MATCH($A158,'Account Map'!$A$6:$A$200,0)),"UNMAPPED"))</f>
        <v/>
      </c>
      <c r="I158" s="8" t="str">
        <f aca="false">IF($A158="","",IFERROR(INDEX('Account Map'!$E$6:$E$200,MATCH($A158,'Account Map'!$A$6:$A$200,0))&amp;"",""))</f>
        <v/>
      </c>
    </row>
    <row r="159" customFormat="false" ht="15" hidden="false" customHeight="false" outlineLevel="0" collapsed="false">
      <c r="D159" s="92"/>
      <c r="E159" s="92"/>
      <c r="F159" s="91" t="str">
        <f aca="false">IF($A159="","",N(D159)-N(E159))</f>
        <v/>
      </c>
      <c r="G159" s="8" t="str">
        <f aca="false">IF($A159="","",IFERROR(INDEX('Account Map'!$D$6:$D$200,MATCH($A159,'Account Map'!$A$6:$A$200,0)),"UNMAPPED"))</f>
        <v/>
      </c>
      <c r="H159" s="8" t="str">
        <f aca="false">IF($A159="","",IFERROR(INDEX('Account Map'!$C$6:$C$200,MATCH($A159,'Account Map'!$A$6:$A$200,0)),"UNMAPPED"))</f>
        <v/>
      </c>
      <c r="I159" s="8" t="str">
        <f aca="false">IF($A159="","",IFERROR(INDEX('Account Map'!$E$6:$E$200,MATCH($A159,'Account Map'!$A$6:$A$200,0))&amp;"",""))</f>
        <v/>
      </c>
    </row>
    <row r="160" customFormat="false" ht="15" hidden="false" customHeight="false" outlineLevel="0" collapsed="false">
      <c r="D160" s="92"/>
      <c r="E160" s="92"/>
      <c r="F160" s="91" t="str">
        <f aca="false">IF($A160="","",N(D160)-N(E160))</f>
        <v/>
      </c>
      <c r="G160" s="8" t="str">
        <f aca="false">IF($A160="","",IFERROR(INDEX('Account Map'!$D$6:$D$200,MATCH($A160,'Account Map'!$A$6:$A$200,0)),"UNMAPPED"))</f>
        <v/>
      </c>
      <c r="H160" s="8" t="str">
        <f aca="false">IF($A160="","",IFERROR(INDEX('Account Map'!$C$6:$C$200,MATCH($A160,'Account Map'!$A$6:$A$200,0)),"UNMAPPED"))</f>
        <v/>
      </c>
      <c r="I160" s="8" t="str">
        <f aca="false">IF($A160="","",IFERROR(INDEX('Account Map'!$E$6:$E$200,MATCH($A160,'Account Map'!$A$6:$A$200,0))&amp;"",""))</f>
        <v/>
      </c>
    </row>
    <row r="161" customFormat="false" ht="15" hidden="false" customHeight="false" outlineLevel="0" collapsed="false">
      <c r="D161" s="92"/>
      <c r="E161" s="92"/>
      <c r="F161" s="91" t="str">
        <f aca="false">IF($A161="","",N(D161)-N(E161))</f>
        <v/>
      </c>
      <c r="G161" s="8" t="str">
        <f aca="false">IF($A161="","",IFERROR(INDEX('Account Map'!$D$6:$D$200,MATCH($A161,'Account Map'!$A$6:$A$200,0)),"UNMAPPED"))</f>
        <v/>
      </c>
      <c r="H161" s="8" t="str">
        <f aca="false">IF($A161="","",IFERROR(INDEX('Account Map'!$C$6:$C$200,MATCH($A161,'Account Map'!$A$6:$A$200,0)),"UNMAPPED"))</f>
        <v/>
      </c>
      <c r="I161" s="8" t="str">
        <f aca="false">IF($A161="","",IFERROR(INDEX('Account Map'!$E$6:$E$200,MATCH($A161,'Account Map'!$A$6:$A$200,0))&amp;"",""))</f>
        <v/>
      </c>
    </row>
    <row r="162" customFormat="false" ht="15" hidden="false" customHeight="false" outlineLevel="0" collapsed="false">
      <c r="D162" s="92"/>
      <c r="E162" s="92"/>
      <c r="F162" s="91" t="str">
        <f aca="false">IF($A162="","",N(D162)-N(E162))</f>
        <v/>
      </c>
      <c r="G162" s="8" t="str">
        <f aca="false">IF($A162="","",IFERROR(INDEX('Account Map'!$D$6:$D$200,MATCH($A162,'Account Map'!$A$6:$A$200,0)),"UNMAPPED"))</f>
        <v/>
      </c>
      <c r="H162" s="8" t="str">
        <f aca="false">IF($A162="","",IFERROR(INDEX('Account Map'!$C$6:$C$200,MATCH($A162,'Account Map'!$A$6:$A$200,0)),"UNMAPPED"))</f>
        <v/>
      </c>
      <c r="I162" s="8" t="str">
        <f aca="false">IF($A162="","",IFERROR(INDEX('Account Map'!$E$6:$E$200,MATCH($A162,'Account Map'!$A$6:$A$200,0))&amp;"",""))</f>
        <v/>
      </c>
    </row>
    <row r="163" customFormat="false" ht="15" hidden="false" customHeight="false" outlineLevel="0" collapsed="false">
      <c r="D163" s="92"/>
      <c r="E163" s="92"/>
      <c r="F163" s="91" t="str">
        <f aca="false">IF($A163="","",N(D163)-N(E163))</f>
        <v/>
      </c>
      <c r="G163" s="8" t="str">
        <f aca="false">IF($A163="","",IFERROR(INDEX('Account Map'!$D$6:$D$200,MATCH($A163,'Account Map'!$A$6:$A$200,0)),"UNMAPPED"))</f>
        <v/>
      </c>
      <c r="H163" s="8" t="str">
        <f aca="false">IF($A163="","",IFERROR(INDEX('Account Map'!$C$6:$C$200,MATCH($A163,'Account Map'!$A$6:$A$200,0)),"UNMAPPED"))</f>
        <v/>
      </c>
      <c r="I163" s="8" t="str">
        <f aca="false">IF($A163="","",IFERROR(INDEX('Account Map'!$E$6:$E$200,MATCH($A163,'Account Map'!$A$6:$A$200,0))&amp;"",""))</f>
        <v/>
      </c>
    </row>
    <row r="164" customFormat="false" ht="15" hidden="false" customHeight="false" outlineLevel="0" collapsed="false">
      <c r="D164" s="92"/>
      <c r="E164" s="92"/>
      <c r="F164" s="91" t="str">
        <f aca="false">IF($A164="","",N(D164)-N(E164))</f>
        <v/>
      </c>
      <c r="G164" s="8" t="str">
        <f aca="false">IF($A164="","",IFERROR(INDEX('Account Map'!$D$6:$D$200,MATCH($A164,'Account Map'!$A$6:$A$200,0)),"UNMAPPED"))</f>
        <v/>
      </c>
      <c r="H164" s="8" t="str">
        <f aca="false">IF($A164="","",IFERROR(INDEX('Account Map'!$C$6:$C$200,MATCH($A164,'Account Map'!$A$6:$A$200,0)),"UNMAPPED"))</f>
        <v/>
      </c>
      <c r="I164" s="8" t="str">
        <f aca="false">IF($A164="","",IFERROR(INDEX('Account Map'!$E$6:$E$200,MATCH($A164,'Account Map'!$A$6:$A$200,0))&amp;"",""))</f>
        <v/>
      </c>
    </row>
    <row r="165" customFormat="false" ht="15" hidden="false" customHeight="false" outlineLevel="0" collapsed="false">
      <c r="D165" s="92"/>
      <c r="E165" s="92"/>
      <c r="F165" s="91" t="str">
        <f aca="false">IF($A165="","",N(D165)-N(E165))</f>
        <v/>
      </c>
      <c r="G165" s="8" t="str">
        <f aca="false">IF($A165="","",IFERROR(INDEX('Account Map'!$D$6:$D$200,MATCH($A165,'Account Map'!$A$6:$A$200,0)),"UNMAPPED"))</f>
        <v/>
      </c>
      <c r="H165" s="8" t="str">
        <f aca="false">IF($A165="","",IFERROR(INDEX('Account Map'!$C$6:$C$200,MATCH($A165,'Account Map'!$A$6:$A$200,0)),"UNMAPPED"))</f>
        <v/>
      </c>
      <c r="I165" s="8" t="str">
        <f aca="false">IF($A165="","",IFERROR(INDEX('Account Map'!$E$6:$E$200,MATCH($A165,'Account Map'!$A$6:$A$200,0))&amp;"",""))</f>
        <v/>
      </c>
    </row>
    <row r="166" customFormat="false" ht="15" hidden="false" customHeight="false" outlineLevel="0" collapsed="false">
      <c r="D166" s="92"/>
      <c r="E166" s="92"/>
      <c r="F166" s="91" t="str">
        <f aca="false">IF($A166="","",N(D166)-N(E166))</f>
        <v/>
      </c>
      <c r="G166" s="8" t="str">
        <f aca="false">IF($A166="","",IFERROR(INDEX('Account Map'!$D$6:$D$200,MATCH($A166,'Account Map'!$A$6:$A$200,0)),"UNMAPPED"))</f>
        <v/>
      </c>
      <c r="H166" s="8" t="str">
        <f aca="false">IF($A166="","",IFERROR(INDEX('Account Map'!$C$6:$C$200,MATCH($A166,'Account Map'!$A$6:$A$200,0)),"UNMAPPED"))</f>
        <v/>
      </c>
      <c r="I166" s="8" t="str">
        <f aca="false">IF($A166="","",IFERROR(INDEX('Account Map'!$E$6:$E$200,MATCH($A166,'Account Map'!$A$6:$A$200,0))&amp;"",""))</f>
        <v/>
      </c>
    </row>
    <row r="167" customFormat="false" ht="15" hidden="false" customHeight="false" outlineLevel="0" collapsed="false">
      <c r="D167" s="92"/>
      <c r="E167" s="92"/>
      <c r="F167" s="91" t="str">
        <f aca="false">IF($A167="","",N(D167)-N(E167))</f>
        <v/>
      </c>
      <c r="G167" s="8" t="str">
        <f aca="false">IF($A167="","",IFERROR(INDEX('Account Map'!$D$6:$D$200,MATCH($A167,'Account Map'!$A$6:$A$200,0)),"UNMAPPED"))</f>
        <v/>
      </c>
      <c r="H167" s="8" t="str">
        <f aca="false">IF($A167="","",IFERROR(INDEX('Account Map'!$C$6:$C$200,MATCH($A167,'Account Map'!$A$6:$A$200,0)),"UNMAPPED"))</f>
        <v/>
      </c>
      <c r="I167" s="8" t="str">
        <f aca="false">IF($A167="","",IFERROR(INDEX('Account Map'!$E$6:$E$200,MATCH($A167,'Account Map'!$A$6:$A$200,0))&amp;"",""))</f>
        <v/>
      </c>
    </row>
    <row r="168" customFormat="false" ht="15" hidden="false" customHeight="false" outlineLevel="0" collapsed="false">
      <c r="D168" s="92"/>
      <c r="E168" s="92"/>
      <c r="F168" s="91" t="str">
        <f aca="false">IF($A168="","",N(D168)-N(E168))</f>
        <v/>
      </c>
      <c r="G168" s="8" t="str">
        <f aca="false">IF($A168="","",IFERROR(INDEX('Account Map'!$D$6:$D$200,MATCH($A168,'Account Map'!$A$6:$A$200,0)),"UNMAPPED"))</f>
        <v/>
      </c>
      <c r="H168" s="8" t="str">
        <f aca="false">IF($A168="","",IFERROR(INDEX('Account Map'!$C$6:$C$200,MATCH($A168,'Account Map'!$A$6:$A$200,0)),"UNMAPPED"))</f>
        <v/>
      </c>
      <c r="I168" s="8" t="str">
        <f aca="false">IF($A168="","",IFERROR(INDEX('Account Map'!$E$6:$E$200,MATCH($A168,'Account Map'!$A$6:$A$200,0))&amp;"",""))</f>
        <v/>
      </c>
    </row>
    <row r="169" customFormat="false" ht="15" hidden="false" customHeight="false" outlineLevel="0" collapsed="false">
      <c r="D169" s="92"/>
      <c r="E169" s="92"/>
      <c r="F169" s="91" t="str">
        <f aca="false">IF($A169="","",N(D169)-N(E169))</f>
        <v/>
      </c>
      <c r="G169" s="8" t="str">
        <f aca="false">IF($A169="","",IFERROR(INDEX('Account Map'!$D$6:$D$200,MATCH($A169,'Account Map'!$A$6:$A$200,0)),"UNMAPPED"))</f>
        <v/>
      </c>
      <c r="H169" s="8" t="str">
        <f aca="false">IF($A169="","",IFERROR(INDEX('Account Map'!$C$6:$C$200,MATCH($A169,'Account Map'!$A$6:$A$200,0)),"UNMAPPED"))</f>
        <v/>
      </c>
      <c r="I169" s="8" t="str">
        <f aca="false">IF($A169="","",IFERROR(INDEX('Account Map'!$E$6:$E$200,MATCH($A169,'Account Map'!$A$6:$A$200,0))&amp;"",""))</f>
        <v/>
      </c>
    </row>
    <row r="170" customFormat="false" ht="15" hidden="false" customHeight="false" outlineLevel="0" collapsed="false">
      <c r="D170" s="92"/>
      <c r="E170" s="92"/>
      <c r="F170" s="91" t="str">
        <f aca="false">IF($A170="","",N(D170)-N(E170))</f>
        <v/>
      </c>
      <c r="G170" s="8" t="str">
        <f aca="false">IF($A170="","",IFERROR(INDEX('Account Map'!$D$6:$D$200,MATCH($A170,'Account Map'!$A$6:$A$200,0)),"UNMAPPED"))</f>
        <v/>
      </c>
      <c r="H170" s="8" t="str">
        <f aca="false">IF($A170="","",IFERROR(INDEX('Account Map'!$C$6:$C$200,MATCH($A170,'Account Map'!$A$6:$A$200,0)),"UNMAPPED"))</f>
        <v/>
      </c>
      <c r="I170" s="8" t="str">
        <f aca="false">IF($A170="","",IFERROR(INDEX('Account Map'!$E$6:$E$200,MATCH($A170,'Account Map'!$A$6:$A$200,0))&amp;"",""))</f>
        <v/>
      </c>
    </row>
    <row r="171" customFormat="false" ht="15" hidden="false" customHeight="false" outlineLevel="0" collapsed="false">
      <c r="D171" s="92"/>
      <c r="E171" s="92"/>
      <c r="F171" s="91" t="str">
        <f aca="false">IF($A171="","",N(D171)-N(E171))</f>
        <v/>
      </c>
      <c r="G171" s="8" t="str">
        <f aca="false">IF($A171="","",IFERROR(INDEX('Account Map'!$D$6:$D$200,MATCH($A171,'Account Map'!$A$6:$A$200,0)),"UNMAPPED"))</f>
        <v/>
      </c>
      <c r="H171" s="8" t="str">
        <f aca="false">IF($A171="","",IFERROR(INDEX('Account Map'!$C$6:$C$200,MATCH($A171,'Account Map'!$A$6:$A$200,0)),"UNMAPPED"))</f>
        <v/>
      </c>
      <c r="I171" s="8" t="str">
        <f aca="false">IF($A171="","",IFERROR(INDEX('Account Map'!$E$6:$E$200,MATCH($A171,'Account Map'!$A$6:$A$200,0))&amp;"",""))</f>
        <v/>
      </c>
    </row>
    <row r="172" customFormat="false" ht="15" hidden="false" customHeight="false" outlineLevel="0" collapsed="false">
      <c r="D172" s="92"/>
      <c r="E172" s="92"/>
      <c r="F172" s="91" t="str">
        <f aca="false">IF($A172="","",N(D172)-N(E172))</f>
        <v/>
      </c>
      <c r="G172" s="8" t="str">
        <f aca="false">IF($A172="","",IFERROR(INDEX('Account Map'!$D$6:$D$200,MATCH($A172,'Account Map'!$A$6:$A$200,0)),"UNMAPPED"))</f>
        <v/>
      </c>
      <c r="H172" s="8" t="str">
        <f aca="false">IF($A172="","",IFERROR(INDEX('Account Map'!$C$6:$C$200,MATCH($A172,'Account Map'!$A$6:$A$200,0)),"UNMAPPED"))</f>
        <v/>
      </c>
      <c r="I172" s="8" t="str">
        <f aca="false">IF($A172="","",IFERROR(INDEX('Account Map'!$E$6:$E$200,MATCH($A172,'Account Map'!$A$6:$A$200,0))&amp;"",""))</f>
        <v/>
      </c>
    </row>
    <row r="173" customFormat="false" ht="15" hidden="false" customHeight="false" outlineLevel="0" collapsed="false">
      <c r="D173" s="92"/>
      <c r="E173" s="92"/>
      <c r="F173" s="91" t="str">
        <f aca="false">IF($A173="","",N(D173)-N(E173))</f>
        <v/>
      </c>
      <c r="G173" s="8" t="str">
        <f aca="false">IF($A173="","",IFERROR(INDEX('Account Map'!$D$6:$D$200,MATCH($A173,'Account Map'!$A$6:$A$200,0)),"UNMAPPED"))</f>
        <v/>
      </c>
      <c r="H173" s="8" t="str">
        <f aca="false">IF($A173="","",IFERROR(INDEX('Account Map'!$C$6:$C$200,MATCH($A173,'Account Map'!$A$6:$A$200,0)),"UNMAPPED"))</f>
        <v/>
      </c>
      <c r="I173" s="8" t="str">
        <f aca="false">IF($A173="","",IFERROR(INDEX('Account Map'!$E$6:$E$200,MATCH($A173,'Account Map'!$A$6:$A$200,0))&amp;"",""))</f>
        <v/>
      </c>
    </row>
    <row r="174" customFormat="false" ht="15" hidden="false" customHeight="false" outlineLevel="0" collapsed="false">
      <c r="D174" s="92"/>
      <c r="E174" s="92"/>
      <c r="F174" s="91" t="str">
        <f aca="false">IF($A174="","",N(D174)-N(E174))</f>
        <v/>
      </c>
      <c r="G174" s="8" t="str">
        <f aca="false">IF($A174="","",IFERROR(INDEX('Account Map'!$D$6:$D$200,MATCH($A174,'Account Map'!$A$6:$A$200,0)),"UNMAPPED"))</f>
        <v/>
      </c>
      <c r="H174" s="8" t="str">
        <f aca="false">IF($A174="","",IFERROR(INDEX('Account Map'!$C$6:$C$200,MATCH($A174,'Account Map'!$A$6:$A$200,0)),"UNMAPPED"))</f>
        <v/>
      </c>
      <c r="I174" s="8" t="str">
        <f aca="false">IF($A174="","",IFERROR(INDEX('Account Map'!$E$6:$E$200,MATCH($A174,'Account Map'!$A$6:$A$200,0))&amp;"",""))</f>
        <v/>
      </c>
    </row>
    <row r="175" customFormat="false" ht="15" hidden="false" customHeight="false" outlineLevel="0" collapsed="false">
      <c r="D175" s="92"/>
      <c r="E175" s="92"/>
      <c r="F175" s="91" t="str">
        <f aca="false">IF($A175="","",N(D175)-N(E175))</f>
        <v/>
      </c>
      <c r="G175" s="8" t="str">
        <f aca="false">IF($A175="","",IFERROR(INDEX('Account Map'!$D$6:$D$200,MATCH($A175,'Account Map'!$A$6:$A$200,0)),"UNMAPPED"))</f>
        <v/>
      </c>
      <c r="H175" s="8" t="str">
        <f aca="false">IF($A175="","",IFERROR(INDEX('Account Map'!$C$6:$C$200,MATCH($A175,'Account Map'!$A$6:$A$200,0)),"UNMAPPED"))</f>
        <v/>
      </c>
      <c r="I175" s="8" t="str">
        <f aca="false">IF($A175="","",IFERROR(INDEX('Account Map'!$E$6:$E$200,MATCH($A175,'Account Map'!$A$6:$A$200,0))&amp;"",""))</f>
        <v/>
      </c>
    </row>
    <row r="176" customFormat="false" ht="15" hidden="false" customHeight="false" outlineLevel="0" collapsed="false">
      <c r="D176" s="92"/>
      <c r="E176" s="92"/>
      <c r="F176" s="91" t="str">
        <f aca="false">IF($A176="","",N(D176)-N(E176))</f>
        <v/>
      </c>
      <c r="G176" s="8" t="str">
        <f aca="false">IF($A176="","",IFERROR(INDEX('Account Map'!$D$6:$D$200,MATCH($A176,'Account Map'!$A$6:$A$200,0)),"UNMAPPED"))</f>
        <v/>
      </c>
      <c r="H176" s="8" t="str">
        <f aca="false">IF($A176="","",IFERROR(INDEX('Account Map'!$C$6:$C$200,MATCH($A176,'Account Map'!$A$6:$A$200,0)),"UNMAPPED"))</f>
        <v/>
      </c>
      <c r="I176" s="8" t="str">
        <f aca="false">IF($A176="","",IFERROR(INDEX('Account Map'!$E$6:$E$200,MATCH($A176,'Account Map'!$A$6:$A$200,0))&amp;"",""))</f>
        <v/>
      </c>
    </row>
    <row r="177" customFormat="false" ht="15" hidden="false" customHeight="false" outlineLevel="0" collapsed="false">
      <c r="D177" s="92"/>
      <c r="E177" s="92"/>
      <c r="F177" s="91" t="str">
        <f aca="false">IF($A177="","",N(D177)-N(E177))</f>
        <v/>
      </c>
      <c r="G177" s="8" t="str">
        <f aca="false">IF($A177="","",IFERROR(INDEX('Account Map'!$D$6:$D$200,MATCH($A177,'Account Map'!$A$6:$A$200,0)),"UNMAPPED"))</f>
        <v/>
      </c>
      <c r="H177" s="8" t="str">
        <f aca="false">IF($A177="","",IFERROR(INDEX('Account Map'!$C$6:$C$200,MATCH($A177,'Account Map'!$A$6:$A$200,0)),"UNMAPPED"))</f>
        <v/>
      </c>
      <c r="I177" s="8" t="str">
        <f aca="false">IF($A177="","",IFERROR(INDEX('Account Map'!$E$6:$E$200,MATCH($A177,'Account Map'!$A$6:$A$200,0))&amp;"",""))</f>
        <v/>
      </c>
    </row>
    <row r="178" customFormat="false" ht="15" hidden="false" customHeight="false" outlineLevel="0" collapsed="false">
      <c r="D178" s="92"/>
      <c r="E178" s="92"/>
      <c r="F178" s="91" t="str">
        <f aca="false">IF($A178="","",N(D178)-N(E178))</f>
        <v/>
      </c>
      <c r="G178" s="8" t="str">
        <f aca="false">IF($A178="","",IFERROR(INDEX('Account Map'!$D$6:$D$200,MATCH($A178,'Account Map'!$A$6:$A$200,0)),"UNMAPPED"))</f>
        <v/>
      </c>
      <c r="H178" s="8" t="str">
        <f aca="false">IF($A178="","",IFERROR(INDEX('Account Map'!$C$6:$C$200,MATCH($A178,'Account Map'!$A$6:$A$200,0)),"UNMAPPED"))</f>
        <v/>
      </c>
      <c r="I178" s="8" t="str">
        <f aca="false">IF($A178="","",IFERROR(INDEX('Account Map'!$E$6:$E$200,MATCH($A178,'Account Map'!$A$6:$A$200,0))&amp;"",""))</f>
        <v/>
      </c>
    </row>
    <row r="179" customFormat="false" ht="15" hidden="false" customHeight="false" outlineLevel="0" collapsed="false">
      <c r="D179" s="92"/>
      <c r="E179" s="92"/>
      <c r="F179" s="91" t="str">
        <f aca="false">IF($A179="","",N(D179)-N(E179))</f>
        <v/>
      </c>
      <c r="G179" s="8" t="str">
        <f aca="false">IF($A179="","",IFERROR(INDEX('Account Map'!$D$6:$D$200,MATCH($A179,'Account Map'!$A$6:$A$200,0)),"UNMAPPED"))</f>
        <v/>
      </c>
      <c r="H179" s="8" t="str">
        <f aca="false">IF($A179="","",IFERROR(INDEX('Account Map'!$C$6:$C$200,MATCH($A179,'Account Map'!$A$6:$A$200,0)),"UNMAPPED"))</f>
        <v/>
      </c>
      <c r="I179" s="8" t="str">
        <f aca="false">IF($A179="","",IFERROR(INDEX('Account Map'!$E$6:$E$200,MATCH($A179,'Account Map'!$A$6:$A$200,0))&amp;"",""))</f>
        <v/>
      </c>
    </row>
    <row r="180" customFormat="false" ht="15" hidden="false" customHeight="false" outlineLevel="0" collapsed="false">
      <c r="D180" s="92"/>
      <c r="E180" s="92"/>
      <c r="F180" s="91" t="str">
        <f aca="false">IF($A180="","",N(D180)-N(E180))</f>
        <v/>
      </c>
      <c r="G180" s="8" t="str">
        <f aca="false">IF($A180="","",IFERROR(INDEX('Account Map'!$D$6:$D$200,MATCH($A180,'Account Map'!$A$6:$A$200,0)),"UNMAPPED"))</f>
        <v/>
      </c>
      <c r="H180" s="8" t="str">
        <f aca="false">IF($A180="","",IFERROR(INDEX('Account Map'!$C$6:$C$200,MATCH($A180,'Account Map'!$A$6:$A$200,0)),"UNMAPPED"))</f>
        <v/>
      </c>
      <c r="I180" s="8" t="str">
        <f aca="false">IF($A180="","",IFERROR(INDEX('Account Map'!$E$6:$E$200,MATCH($A180,'Account Map'!$A$6:$A$200,0))&amp;"",""))</f>
        <v/>
      </c>
    </row>
    <row r="181" customFormat="false" ht="15" hidden="false" customHeight="false" outlineLevel="0" collapsed="false">
      <c r="D181" s="92"/>
      <c r="E181" s="92"/>
      <c r="F181" s="91" t="str">
        <f aca="false">IF($A181="","",N(D181)-N(E181))</f>
        <v/>
      </c>
      <c r="G181" s="8" t="str">
        <f aca="false">IF($A181="","",IFERROR(INDEX('Account Map'!$D$6:$D$200,MATCH($A181,'Account Map'!$A$6:$A$200,0)),"UNMAPPED"))</f>
        <v/>
      </c>
      <c r="H181" s="8" t="str">
        <f aca="false">IF($A181="","",IFERROR(INDEX('Account Map'!$C$6:$C$200,MATCH($A181,'Account Map'!$A$6:$A$200,0)),"UNMAPPED"))</f>
        <v/>
      </c>
      <c r="I181" s="8" t="str">
        <f aca="false">IF($A181="","",IFERROR(INDEX('Account Map'!$E$6:$E$200,MATCH($A181,'Account Map'!$A$6:$A$200,0))&amp;"",""))</f>
        <v/>
      </c>
    </row>
    <row r="182" customFormat="false" ht="15" hidden="false" customHeight="false" outlineLevel="0" collapsed="false">
      <c r="D182" s="92"/>
      <c r="E182" s="92"/>
      <c r="F182" s="91" t="str">
        <f aca="false">IF($A182="","",N(D182)-N(E182))</f>
        <v/>
      </c>
      <c r="G182" s="8" t="str">
        <f aca="false">IF($A182="","",IFERROR(INDEX('Account Map'!$D$6:$D$200,MATCH($A182,'Account Map'!$A$6:$A$200,0)),"UNMAPPED"))</f>
        <v/>
      </c>
      <c r="H182" s="8" t="str">
        <f aca="false">IF($A182="","",IFERROR(INDEX('Account Map'!$C$6:$C$200,MATCH($A182,'Account Map'!$A$6:$A$200,0)),"UNMAPPED"))</f>
        <v/>
      </c>
      <c r="I182" s="8" t="str">
        <f aca="false">IF($A182="","",IFERROR(INDEX('Account Map'!$E$6:$E$200,MATCH($A182,'Account Map'!$A$6:$A$200,0))&amp;"",""))</f>
        <v/>
      </c>
    </row>
    <row r="183" customFormat="false" ht="15" hidden="false" customHeight="false" outlineLevel="0" collapsed="false">
      <c r="D183" s="92"/>
      <c r="E183" s="92"/>
      <c r="F183" s="91" t="str">
        <f aca="false">IF($A183="","",N(D183)-N(E183))</f>
        <v/>
      </c>
      <c r="G183" s="8" t="str">
        <f aca="false">IF($A183="","",IFERROR(INDEX('Account Map'!$D$6:$D$200,MATCH($A183,'Account Map'!$A$6:$A$200,0)),"UNMAPPED"))</f>
        <v/>
      </c>
      <c r="H183" s="8" t="str">
        <f aca="false">IF($A183="","",IFERROR(INDEX('Account Map'!$C$6:$C$200,MATCH($A183,'Account Map'!$A$6:$A$200,0)),"UNMAPPED"))</f>
        <v/>
      </c>
      <c r="I183" s="8" t="str">
        <f aca="false">IF($A183="","",IFERROR(INDEX('Account Map'!$E$6:$E$200,MATCH($A183,'Account Map'!$A$6:$A$200,0))&amp;"",""))</f>
        <v/>
      </c>
    </row>
    <row r="184" customFormat="false" ht="15" hidden="false" customHeight="false" outlineLevel="0" collapsed="false">
      <c r="D184" s="92"/>
      <c r="E184" s="92"/>
      <c r="F184" s="91" t="str">
        <f aca="false">IF($A184="","",N(D184)-N(E184))</f>
        <v/>
      </c>
      <c r="G184" s="8" t="str">
        <f aca="false">IF($A184="","",IFERROR(INDEX('Account Map'!$D$6:$D$200,MATCH($A184,'Account Map'!$A$6:$A$200,0)),"UNMAPPED"))</f>
        <v/>
      </c>
      <c r="H184" s="8" t="str">
        <f aca="false">IF($A184="","",IFERROR(INDEX('Account Map'!$C$6:$C$200,MATCH($A184,'Account Map'!$A$6:$A$200,0)),"UNMAPPED"))</f>
        <v/>
      </c>
      <c r="I184" s="8" t="str">
        <f aca="false">IF($A184="","",IFERROR(INDEX('Account Map'!$E$6:$E$200,MATCH($A184,'Account Map'!$A$6:$A$200,0))&amp;"",""))</f>
        <v/>
      </c>
    </row>
    <row r="185" customFormat="false" ht="15" hidden="false" customHeight="false" outlineLevel="0" collapsed="false">
      <c r="D185" s="92"/>
      <c r="E185" s="92"/>
      <c r="F185" s="91" t="str">
        <f aca="false">IF($A185="","",N(D185)-N(E185))</f>
        <v/>
      </c>
      <c r="G185" s="8" t="str">
        <f aca="false">IF($A185="","",IFERROR(INDEX('Account Map'!$D$6:$D$200,MATCH($A185,'Account Map'!$A$6:$A$200,0)),"UNMAPPED"))</f>
        <v/>
      </c>
      <c r="H185" s="8" t="str">
        <f aca="false">IF($A185="","",IFERROR(INDEX('Account Map'!$C$6:$C$200,MATCH($A185,'Account Map'!$A$6:$A$200,0)),"UNMAPPED"))</f>
        <v/>
      </c>
      <c r="I185" s="8" t="str">
        <f aca="false">IF($A185="","",IFERROR(INDEX('Account Map'!$E$6:$E$200,MATCH($A185,'Account Map'!$A$6:$A$200,0))&amp;"",""))</f>
        <v/>
      </c>
    </row>
    <row r="186" customFormat="false" ht="15" hidden="false" customHeight="false" outlineLevel="0" collapsed="false">
      <c r="D186" s="92"/>
      <c r="E186" s="92"/>
      <c r="F186" s="91" t="str">
        <f aca="false">IF($A186="","",N(D186)-N(E186))</f>
        <v/>
      </c>
      <c r="G186" s="8" t="str">
        <f aca="false">IF($A186="","",IFERROR(INDEX('Account Map'!$D$6:$D$200,MATCH($A186,'Account Map'!$A$6:$A$200,0)),"UNMAPPED"))</f>
        <v/>
      </c>
      <c r="H186" s="8" t="str">
        <f aca="false">IF($A186="","",IFERROR(INDEX('Account Map'!$C$6:$C$200,MATCH($A186,'Account Map'!$A$6:$A$200,0)),"UNMAPPED"))</f>
        <v/>
      </c>
      <c r="I186" s="8" t="str">
        <f aca="false">IF($A186="","",IFERROR(INDEX('Account Map'!$E$6:$E$200,MATCH($A186,'Account Map'!$A$6:$A$200,0))&amp;"",""))</f>
        <v/>
      </c>
    </row>
    <row r="187" customFormat="false" ht="15" hidden="false" customHeight="false" outlineLevel="0" collapsed="false">
      <c r="D187" s="92"/>
      <c r="E187" s="92"/>
      <c r="F187" s="91" t="str">
        <f aca="false">IF($A187="","",N(D187)-N(E187))</f>
        <v/>
      </c>
      <c r="G187" s="8" t="str">
        <f aca="false">IF($A187="","",IFERROR(INDEX('Account Map'!$D$6:$D$200,MATCH($A187,'Account Map'!$A$6:$A$200,0)),"UNMAPPED"))</f>
        <v/>
      </c>
      <c r="H187" s="8" t="str">
        <f aca="false">IF($A187="","",IFERROR(INDEX('Account Map'!$C$6:$C$200,MATCH($A187,'Account Map'!$A$6:$A$200,0)),"UNMAPPED"))</f>
        <v/>
      </c>
      <c r="I187" s="8" t="str">
        <f aca="false">IF($A187="","",IFERROR(INDEX('Account Map'!$E$6:$E$200,MATCH($A187,'Account Map'!$A$6:$A$200,0))&amp;"",""))</f>
        <v/>
      </c>
    </row>
    <row r="188" customFormat="false" ht="15" hidden="false" customHeight="false" outlineLevel="0" collapsed="false">
      <c r="D188" s="92"/>
      <c r="E188" s="92"/>
      <c r="F188" s="91" t="str">
        <f aca="false">IF($A188="","",N(D188)-N(E188))</f>
        <v/>
      </c>
      <c r="G188" s="8" t="str">
        <f aca="false">IF($A188="","",IFERROR(INDEX('Account Map'!$D$6:$D$200,MATCH($A188,'Account Map'!$A$6:$A$200,0)),"UNMAPPED"))</f>
        <v/>
      </c>
      <c r="H188" s="8" t="str">
        <f aca="false">IF($A188="","",IFERROR(INDEX('Account Map'!$C$6:$C$200,MATCH($A188,'Account Map'!$A$6:$A$200,0)),"UNMAPPED"))</f>
        <v/>
      </c>
      <c r="I188" s="8" t="str">
        <f aca="false">IF($A188="","",IFERROR(INDEX('Account Map'!$E$6:$E$200,MATCH($A188,'Account Map'!$A$6:$A$200,0))&amp;"",""))</f>
        <v/>
      </c>
    </row>
    <row r="189" customFormat="false" ht="15" hidden="false" customHeight="false" outlineLevel="0" collapsed="false">
      <c r="D189" s="92"/>
      <c r="E189" s="92"/>
      <c r="F189" s="91" t="str">
        <f aca="false">IF($A189="","",N(D189)-N(E189))</f>
        <v/>
      </c>
      <c r="G189" s="8" t="str">
        <f aca="false">IF($A189="","",IFERROR(INDEX('Account Map'!$D$6:$D$200,MATCH($A189,'Account Map'!$A$6:$A$200,0)),"UNMAPPED"))</f>
        <v/>
      </c>
      <c r="H189" s="8" t="str">
        <f aca="false">IF($A189="","",IFERROR(INDEX('Account Map'!$C$6:$C$200,MATCH($A189,'Account Map'!$A$6:$A$200,0)),"UNMAPPED"))</f>
        <v/>
      </c>
      <c r="I189" s="8" t="str">
        <f aca="false">IF($A189="","",IFERROR(INDEX('Account Map'!$E$6:$E$200,MATCH($A189,'Account Map'!$A$6:$A$200,0))&amp;"",""))</f>
        <v/>
      </c>
    </row>
    <row r="190" customFormat="false" ht="15" hidden="false" customHeight="false" outlineLevel="0" collapsed="false">
      <c r="D190" s="92"/>
      <c r="E190" s="92"/>
      <c r="F190" s="91" t="str">
        <f aca="false">IF($A190="","",N(D190)-N(E190))</f>
        <v/>
      </c>
      <c r="G190" s="8" t="str">
        <f aca="false">IF($A190="","",IFERROR(INDEX('Account Map'!$D$6:$D$200,MATCH($A190,'Account Map'!$A$6:$A$200,0)),"UNMAPPED"))</f>
        <v/>
      </c>
      <c r="H190" s="8" t="str">
        <f aca="false">IF($A190="","",IFERROR(INDEX('Account Map'!$C$6:$C$200,MATCH($A190,'Account Map'!$A$6:$A$200,0)),"UNMAPPED"))</f>
        <v/>
      </c>
      <c r="I190" s="8" t="str">
        <f aca="false">IF($A190="","",IFERROR(INDEX('Account Map'!$E$6:$E$200,MATCH($A190,'Account Map'!$A$6:$A$200,0))&amp;"",""))</f>
        <v/>
      </c>
    </row>
    <row r="191" customFormat="false" ht="15" hidden="false" customHeight="false" outlineLevel="0" collapsed="false">
      <c r="D191" s="92"/>
      <c r="E191" s="92"/>
      <c r="F191" s="91" t="str">
        <f aca="false">IF($A191="","",N(D191)-N(E191))</f>
        <v/>
      </c>
      <c r="G191" s="8" t="str">
        <f aca="false">IF($A191="","",IFERROR(INDEX('Account Map'!$D$6:$D$200,MATCH($A191,'Account Map'!$A$6:$A$200,0)),"UNMAPPED"))</f>
        <v/>
      </c>
      <c r="H191" s="8" t="str">
        <f aca="false">IF($A191="","",IFERROR(INDEX('Account Map'!$C$6:$C$200,MATCH($A191,'Account Map'!$A$6:$A$200,0)),"UNMAPPED"))</f>
        <v/>
      </c>
      <c r="I191" s="8" t="str">
        <f aca="false">IF($A191="","",IFERROR(INDEX('Account Map'!$E$6:$E$200,MATCH($A191,'Account Map'!$A$6:$A$200,0))&amp;"",""))</f>
        <v/>
      </c>
    </row>
    <row r="192" customFormat="false" ht="15" hidden="false" customHeight="false" outlineLevel="0" collapsed="false">
      <c r="D192" s="92"/>
      <c r="E192" s="92"/>
      <c r="F192" s="91" t="str">
        <f aca="false">IF($A192="","",N(D192)-N(E192))</f>
        <v/>
      </c>
      <c r="G192" s="8" t="str">
        <f aca="false">IF($A192="","",IFERROR(INDEX('Account Map'!$D$6:$D$200,MATCH($A192,'Account Map'!$A$6:$A$200,0)),"UNMAPPED"))</f>
        <v/>
      </c>
      <c r="H192" s="8" t="str">
        <f aca="false">IF($A192="","",IFERROR(INDEX('Account Map'!$C$6:$C$200,MATCH($A192,'Account Map'!$A$6:$A$200,0)),"UNMAPPED"))</f>
        <v/>
      </c>
      <c r="I192" s="8" t="str">
        <f aca="false">IF($A192="","",IFERROR(INDEX('Account Map'!$E$6:$E$200,MATCH($A192,'Account Map'!$A$6:$A$200,0))&amp;"",""))</f>
        <v/>
      </c>
    </row>
    <row r="193" customFormat="false" ht="15" hidden="false" customHeight="false" outlineLevel="0" collapsed="false">
      <c r="D193" s="92"/>
      <c r="E193" s="92"/>
      <c r="F193" s="91" t="str">
        <f aca="false">IF($A193="","",N(D193)-N(E193))</f>
        <v/>
      </c>
      <c r="G193" s="8" t="str">
        <f aca="false">IF($A193="","",IFERROR(INDEX('Account Map'!$D$6:$D$200,MATCH($A193,'Account Map'!$A$6:$A$200,0)),"UNMAPPED"))</f>
        <v/>
      </c>
      <c r="H193" s="8" t="str">
        <f aca="false">IF($A193="","",IFERROR(INDEX('Account Map'!$C$6:$C$200,MATCH($A193,'Account Map'!$A$6:$A$200,0)),"UNMAPPED"))</f>
        <v/>
      </c>
      <c r="I193" s="8" t="str">
        <f aca="false">IF($A193="","",IFERROR(INDEX('Account Map'!$E$6:$E$200,MATCH($A193,'Account Map'!$A$6:$A$200,0))&amp;"",""))</f>
        <v/>
      </c>
    </row>
    <row r="194" customFormat="false" ht="15" hidden="false" customHeight="false" outlineLevel="0" collapsed="false">
      <c r="D194" s="92"/>
      <c r="E194" s="92"/>
      <c r="F194" s="91" t="str">
        <f aca="false">IF($A194="","",N(D194)-N(E194))</f>
        <v/>
      </c>
      <c r="G194" s="8" t="str">
        <f aca="false">IF($A194="","",IFERROR(INDEX('Account Map'!$D$6:$D$200,MATCH($A194,'Account Map'!$A$6:$A$200,0)),"UNMAPPED"))</f>
        <v/>
      </c>
      <c r="H194" s="8" t="str">
        <f aca="false">IF($A194="","",IFERROR(INDEX('Account Map'!$C$6:$C$200,MATCH($A194,'Account Map'!$A$6:$A$200,0)),"UNMAPPED"))</f>
        <v/>
      </c>
      <c r="I194" s="8" t="str">
        <f aca="false">IF($A194="","",IFERROR(INDEX('Account Map'!$E$6:$E$200,MATCH($A194,'Account Map'!$A$6:$A$200,0))&amp;"",""))</f>
        <v/>
      </c>
    </row>
    <row r="195" customFormat="false" ht="15" hidden="false" customHeight="false" outlineLevel="0" collapsed="false">
      <c r="D195" s="92"/>
      <c r="E195" s="92"/>
      <c r="F195" s="91" t="str">
        <f aca="false">IF($A195="","",N(D195)-N(E195))</f>
        <v/>
      </c>
      <c r="G195" s="8" t="str">
        <f aca="false">IF($A195="","",IFERROR(INDEX('Account Map'!$D$6:$D$200,MATCH($A195,'Account Map'!$A$6:$A$200,0)),"UNMAPPED"))</f>
        <v/>
      </c>
      <c r="H195" s="8" t="str">
        <f aca="false">IF($A195="","",IFERROR(INDEX('Account Map'!$C$6:$C$200,MATCH($A195,'Account Map'!$A$6:$A$200,0)),"UNMAPPED"))</f>
        <v/>
      </c>
      <c r="I195" s="8" t="str">
        <f aca="false">IF($A195="","",IFERROR(INDEX('Account Map'!$E$6:$E$200,MATCH($A195,'Account Map'!$A$6:$A$200,0))&amp;"",""))</f>
        <v/>
      </c>
    </row>
    <row r="196" customFormat="false" ht="15" hidden="false" customHeight="false" outlineLevel="0" collapsed="false">
      <c r="D196" s="92"/>
      <c r="E196" s="92"/>
      <c r="F196" s="91" t="str">
        <f aca="false">IF($A196="","",N(D196)-N(E196))</f>
        <v/>
      </c>
      <c r="G196" s="8" t="str">
        <f aca="false">IF($A196="","",IFERROR(INDEX('Account Map'!$D$6:$D$200,MATCH($A196,'Account Map'!$A$6:$A$200,0)),"UNMAPPED"))</f>
        <v/>
      </c>
      <c r="H196" s="8" t="str">
        <f aca="false">IF($A196="","",IFERROR(INDEX('Account Map'!$C$6:$C$200,MATCH($A196,'Account Map'!$A$6:$A$200,0)),"UNMAPPED"))</f>
        <v/>
      </c>
      <c r="I196" s="8" t="str">
        <f aca="false">IF($A196="","",IFERROR(INDEX('Account Map'!$E$6:$E$200,MATCH($A196,'Account Map'!$A$6:$A$200,0))&amp;"",""))</f>
        <v/>
      </c>
    </row>
    <row r="197" customFormat="false" ht="15" hidden="false" customHeight="false" outlineLevel="0" collapsed="false">
      <c r="D197" s="92"/>
      <c r="E197" s="92"/>
      <c r="F197" s="91" t="str">
        <f aca="false">IF($A197="","",N(D197)-N(E197))</f>
        <v/>
      </c>
      <c r="G197" s="8" t="str">
        <f aca="false">IF($A197="","",IFERROR(INDEX('Account Map'!$D$6:$D$200,MATCH($A197,'Account Map'!$A$6:$A$200,0)),"UNMAPPED"))</f>
        <v/>
      </c>
      <c r="H197" s="8" t="str">
        <f aca="false">IF($A197="","",IFERROR(INDEX('Account Map'!$C$6:$C$200,MATCH($A197,'Account Map'!$A$6:$A$200,0)),"UNMAPPED"))</f>
        <v/>
      </c>
      <c r="I197" s="8" t="str">
        <f aca="false">IF($A197="","",IFERROR(INDEX('Account Map'!$E$6:$E$200,MATCH($A197,'Account Map'!$A$6:$A$200,0))&amp;"",""))</f>
        <v/>
      </c>
    </row>
    <row r="198" customFormat="false" ht="15" hidden="false" customHeight="false" outlineLevel="0" collapsed="false">
      <c r="D198" s="92"/>
      <c r="E198" s="92"/>
      <c r="F198" s="91" t="str">
        <f aca="false">IF($A198="","",N(D198)-N(E198))</f>
        <v/>
      </c>
      <c r="G198" s="8" t="str">
        <f aca="false">IF($A198="","",IFERROR(INDEX('Account Map'!$D$6:$D$200,MATCH($A198,'Account Map'!$A$6:$A$200,0)),"UNMAPPED"))</f>
        <v/>
      </c>
      <c r="H198" s="8" t="str">
        <f aca="false">IF($A198="","",IFERROR(INDEX('Account Map'!$C$6:$C$200,MATCH($A198,'Account Map'!$A$6:$A$200,0)),"UNMAPPED"))</f>
        <v/>
      </c>
      <c r="I198" s="8" t="str">
        <f aca="false">IF($A198="","",IFERROR(INDEX('Account Map'!$E$6:$E$200,MATCH($A198,'Account Map'!$A$6:$A$200,0))&amp;"",""))</f>
        <v/>
      </c>
    </row>
    <row r="199" customFormat="false" ht="15" hidden="false" customHeight="false" outlineLevel="0" collapsed="false">
      <c r="D199" s="92"/>
      <c r="E199" s="92"/>
      <c r="F199" s="91" t="str">
        <f aca="false">IF($A199="","",N(D199)-N(E199))</f>
        <v/>
      </c>
      <c r="G199" s="8" t="str">
        <f aca="false">IF($A199="","",IFERROR(INDEX('Account Map'!$D$6:$D$200,MATCH($A199,'Account Map'!$A$6:$A$200,0)),"UNMAPPED"))</f>
        <v/>
      </c>
      <c r="H199" s="8" t="str">
        <f aca="false">IF($A199="","",IFERROR(INDEX('Account Map'!$C$6:$C$200,MATCH($A199,'Account Map'!$A$6:$A$200,0)),"UNMAPPED"))</f>
        <v/>
      </c>
      <c r="I199" s="8" t="str">
        <f aca="false">IF($A199="","",IFERROR(INDEX('Account Map'!$E$6:$E$200,MATCH($A199,'Account Map'!$A$6:$A$200,0))&amp;"",""))</f>
        <v/>
      </c>
    </row>
    <row r="200" customFormat="false" ht="15" hidden="false" customHeight="false" outlineLevel="0" collapsed="false">
      <c r="D200" s="92"/>
      <c r="E200" s="92"/>
      <c r="F200" s="91" t="str">
        <f aca="false">IF($A200="","",N(D200)-N(E200))</f>
        <v/>
      </c>
      <c r="G200" s="8" t="str">
        <f aca="false">IF($A200="","",IFERROR(INDEX('Account Map'!$D$6:$D$200,MATCH($A200,'Account Map'!$A$6:$A$200,0)),"UNMAPPED"))</f>
        <v/>
      </c>
      <c r="H200" s="8" t="str">
        <f aca="false">IF($A200="","",IFERROR(INDEX('Account Map'!$C$6:$C$200,MATCH($A200,'Account Map'!$A$6:$A$200,0)),"UNMAPPED"))</f>
        <v/>
      </c>
      <c r="I200" s="8" t="str">
        <f aca="false">IF($A200="","",IFERROR(INDEX('Account Map'!$E$6:$E$200,MATCH($A200,'Account Map'!$A$6:$A$200,0))&amp;"",""))</f>
        <v/>
      </c>
    </row>
    <row r="201" customFormat="false" ht="15" hidden="false" customHeight="false" outlineLevel="0" collapsed="false">
      <c r="D201" s="92"/>
      <c r="E201" s="92"/>
      <c r="F201" s="91" t="str">
        <f aca="false">IF($A201="","",N(D201)-N(E201))</f>
        <v/>
      </c>
      <c r="G201" s="8" t="str">
        <f aca="false">IF($A201="","",IFERROR(INDEX('Account Map'!$D$6:$D$200,MATCH($A201,'Account Map'!$A$6:$A$200,0)),"UNMAPPED"))</f>
        <v/>
      </c>
      <c r="H201" s="8" t="str">
        <f aca="false">IF($A201="","",IFERROR(INDEX('Account Map'!$C$6:$C$200,MATCH($A201,'Account Map'!$A$6:$A$200,0)),"UNMAPPED"))</f>
        <v/>
      </c>
      <c r="I201" s="8" t="str">
        <f aca="false">IF($A201="","",IFERROR(INDEX('Account Map'!$E$6:$E$200,MATCH($A201,'Account Map'!$A$6:$A$200,0))&amp;"",""))</f>
        <v/>
      </c>
    </row>
    <row r="202" customFormat="false" ht="15" hidden="false" customHeight="false" outlineLevel="0" collapsed="false">
      <c r="D202" s="92"/>
      <c r="E202" s="92"/>
      <c r="F202" s="91" t="str">
        <f aca="false">IF($A202="","",N(D202)-N(E202))</f>
        <v/>
      </c>
      <c r="G202" s="8" t="str">
        <f aca="false">IF($A202="","",IFERROR(INDEX('Account Map'!$D$6:$D$200,MATCH($A202,'Account Map'!$A$6:$A$200,0)),"UNMAPPED"))</f>
        <v/>
      </c>
      <c r="H202" s="8" t="str">
        <f aca="false">IF($A202="","",IFERROR(INDEX('Account Map'!$C$6:$C$200,MATCH($A202,'Account Map'!$A$6:$A$200,0)),"UNMAPPED"))</f>
        <v/>
      </c>
      <c r="I202" s="8" t="str">
        <f aca="false">IF($A202="","",IFERROR(INDEX('Account Map'!$E$6:$E$200,MATCH($A202,'Account Map'!$A$6:$A$200,0))&amp;"",""))</f>
        <v/>
      </c>
    </row>
    <row r="203" customFormat="false" ht="15" hidden="false" customHeight="false" outlineLevel="0" collapsed="false">
      <c r="D203" s="92"/>
      <c r="E203" s="92"/>
      <c r="F203" s="91" t="str">
        <f aca="false">IF($A203="","",N(D203)-N(E203))</f>
        <v/>
      </c>
      <c r="G203" s="8" t="str">
        <f aca="false">IF($A203="","",IFERROR(INDEX('Account Map'!$D$6:$D$200,MATCH($A203,'Account Map'!$A$6:$A$200,0)),"UNMAPPED"))</f>
        <v/>
      </c>
      <c r="H203" s="8" t="str">
        <f aca="false">IF($A203="","",IFERROR(INDEX('Account Map'!$C$6:$C$200,MATCH($A203,'Account Map'!$A$6:$A$200,0)),"UNMAPPED"))</f>
        <v/>
      </c>
      <c r="I203" s="8" t="str">
        <f aca="false">IF($A203="","",IFERROR(INDEX('Account Map'!$E$6:$E$200,MATCH($A203,'Account Map'!$A$6:$A$200,0))&amp;"",""))</f>
        <v/>
      </c>
    </row>
    <row r="204" customFormat="false" ht="15" hidden="false" customHeight="false" outlineLevel="0" collapsed="false">
      <c r="D204" s="92"/>
      <c r="E204" s="92"/>
      <c r="F204" s="91" t="str">
        <f aca="false">IF($A204="","",N(D204)-N(E204))</f>
        <v/>
      </c>
      <c r="G204" s="8" t="str">
        <f aca="false">IF($A204="","",IFERROR(INDEX('Account Map'!$D$6:$D$200,MATCH($A204,'Account Map'!$A$6:$A$200,0)),"UNMAPPED"))</f>
        <v/>
      </c>
      <c r="H204" s="8" t="str">
        <f aca="false">IF($A204="","",IFERROR(INDEX('Account Map'!$C$6:$C$200,MATCH($A204,'Account Map'!$A$6:$A$200,0)),"UNMAPPED"))</f>
        <v/>
      </c>
      <c r="I204" s="8" t="str">
        <f aca="false">IF($A204="","",IFERROR(INDEX('Account Map'!$E$6:$E$200,MATCH($A204,'Account Map'!$A$6:$A$200,0))&amp;"",""))</f>
        <v/>
      </c>
    </row>
    <row r="205" customFormat="false" ht="15" hidden="false" customHeight="false" outlineLevel="0" collapsed="false">
      <c r="D205" s="92"/>
      <c r="E205" s="92"/>
      <c r="F205" s="91" t="str">
        <f aca="false">IF($A205="","",N(D205)-N(E205))</f>
        <v/>
      </c>
      <c r="G205" s="8" t="str">
        <f aca="false">IF($A205="","",IFERROR(INDEX('Account Map'!$D$6:$D$200,MATCH($A205,'Account Map'!$A$6:$A$200,0)),"UNMAPPED"))</f>
        <v/>
      </c>
      <c r="H205" s="8" t="str">
        <f aca="false">IF($A205="","",IFERROR(INDEX('Account Map'!$C$6:$C$200,MATCH($A205,'Account Map'!$A$6:$A$200,0)),"UNMAPPED"))</f>
        <v/>
      </c>
      <c r="I205" s="8" t="str">
        <f aca="false">IF($A205="","",IFERROR(INDEX('Account Map'!$E$6:$E$200,MATCH($A205,'Account Map'!$A$6:$A$200,0))&amp;"",""))</f>
        <v/>
      </c>
    </row>
    <row r="206" customFormat="false" ht="15" hidden="false" customHeight="false" outlineLevel="0" collapsed="false">
      <c r="D206" s="92"/>
      <c r="E206" s="92"/>
      <c r="F206" s="91" t="str">
        <f aca="false">IF($A206="","",N(D206)-N(E206))</f>
        <v/>
      </c>
      <c r="G206" s="8" t="str">
        <f aca="false">IF($A206="","",IFERROR(INDEX('Account Map'!$D$6:$D$200,MATCH($A206,'Account Map'!$A$6:$A$200,0)),"UNMAPPED"))</f>
        <v/>
      </c>
      <c r="H206" s="8" t="str">
        <f aca="false">IF($A206="","",IFERROR(INDEX('Account Map'!$C$6:$C$200,MATCH($A206,'Account Map'!$A$6:$A$200,0)),"UNMAPPED"))</f>
        <v/>
      </c>
      <c r="I206" s="8" t="str">
        <f aca="false">IF($A206="","",IFERROR(INDEX('Account Map'!$E$6:$E$200,MATCH($A206,'Account Map'!$A$6:$A$200,0))&amp;"",""))</f>
        <v/>
      </c>
    </row>
    <row r="207" customFormat="false" ht="15" hidden="false" customHeight="false" outlineLevel="0" collapsed="false">
      <c r="D207" s="92"/>
      <c r="E207" s="92"/>
      <c r="F207" s="91" t="str">
        <f aca="false">IF($A207="","",N(D207)-N(E207))</f>
        <v/>
      </c>
      <c r="G207" s="8" t="str">
        <f aca="false">IF($A207="","",IFERROR(INDEX('Account Map'!$D$6:$D$200,MATCH($A207,'Account Map'!$A$6:$A$200,0)),"UNMAPPED"))</f>
        <v/>
      </c>
      <c r="H207" s="8" t="str">
        <f aca="false">IF($A207="","",IFERROR(INDEX('Account Map'!$C$6:$C$200,MATCH($A207,'Account Map'!$A$6:$A$200,0)),"UNMAPPED"))</f>
        <v/>
      </c>
      <c r="I207" s="8" t="str">
        <f aca="false">IF($A207="","",IFERROR(INDEX('Account Map'!$E$6:$E$200,MATCH($A207,'Account Map'!$A$6:$A$200,0))&amp;"",""))</f>
        <v/>
      </c>
    </row>
    <row r="208" customFormat="false" ht="15" hidden="false" customHeight="false" outlineLevel="0" collapsed="false">
      <c r="D208" s="92"/>
      <c r="E208" s="92"/>
      <c r="F208" s="91" t="str">
        <f aca="false">IF($A208="","",N(D208)-N(E208))</f>
        <v/>
      </c>
      <c r="G208" s="8" t="str">
        <f aca="false">IF($A208="","",IFERROR(INDEX('Account Map'!$D$6:$D$200,MATCH($A208,'Account Map'!$A$6:$A$200,0)),"UNMAPPED"))</f>
        <v/>
      </c>
      <c r="H208" s="8" t="str">
        <f aca="false">IF($A208="","",IFERROR(INDEX('Account Map'!$C$6:$C$200,MATCH($A208,'Account Map'!$A$6:$A$200,0)),"UNMAPPED"))</f>
        <v/>
      </c>
      <c r="I208" s="8" t="str">
        <f aca="false">IF($A208="","",IFERROR(INDEX('Account Map'!$E$6:$E$200,MATCH($A208,'Account Map'!$A$6:$A$200,0))&amp;"",""))</f>
        <v/>
      </c>
    </row>
    <row r="209" customFormat="false" ht="15" hidden="false" customHeight="false" outlineLevel="0" collapsed="false">
      <c r="D209" s="92"/>
      <c r="E209" s="92"/>
      <c r="F209" s="91" t="str">
        <f aca="false">IF($A209="","",N(D209)-N(E209))</f>
        <v/>
      </c>
      <c r="G209" s="8" t="str">
        <f aca="false">IF($A209="","",IFERROR(INDEX('Account Map'!$D$6:$D$200,MATCH($A209,'Account Map'!$A$6:$A$200,0)),"UNMAPPED"))</f>
        <v/>
      </c>
      <c r="H209" s="8" t="str">
        <f aca="false">IF($A209="","",IFERROR(INDEX('Account Map'!$C$6:$C$200,MATCH($A209,'Account Map'!$A$6:$A$200,0)),"UNMAPPED"))</f>
        <v/>
      </c>
      <c r="I209" s="8" t="str">
        <f aca="false">IF($A209="","",IFERROR(INDEX('Account Map'!$E$6:$E$200,MATCH($A209,'Account Map'!$A$6:$A$200,0))&amp;"",""))</f>
        <v/>
      </c>
    </row>
    <row r="210" customFormat="false" ht="15" hidden="false" customHeight="false" outlineLevel="0" collapsed="false">
      <c r="D210" s="92"/>
      <c r="E210" s="92"/>
      <c r="F210" s="91" t="str">
        <f aca="false">IF($A210="","",N(D210)-N(E210))</f>
        <v/>
      </c>
      <c r="G210" s="8" t="str">
        <f aca="false">IF($A210="","",IFERROR(INDEX('Account Map'!$D$6:$D$200,MATCH($A210,'Account Map'!$A$6:$A$200,0)),"UNMAPPED"))</f>
        <v/>
      </c>
      <c r="H210" s="8" t="str">
        <f aca="false">IF($A210="","",IFERROR(INDEX('Account Map'!$C$6:$C$200,MATCH($A210,'Account Map'!$A$6:$A$200,0)),"UNMAPPED"))</f>
        <v/>
      </c>
      <c r="I210" s="8" t="str">
        <f aca="false">IF($A210="","",IFERROR(INDEX('Account Map'!$E$6:$E$200,MATCH($A210,'Account Map'!$A$6:$A$200,0))&amp;"",""))</f>
        <v/>
      </c>
    </row>
    <row r="211" customFormat="false" ht="15" hidden="false" customHeight="false" outlineLevel="0" collapsed="false">
      <c r="D211" s="92"/>
      <c r="E211" s="92"/>
      <c r="F211" s="91" t="str">
        <f aca="false">IF($A211="","",N(D211)-N(E211))</f>
        <v/>
      </c>
      <c r="G211" s="8" t="str">
        <f aca="false">IF($A211="","",IFERROR(INDEX('Account Map'!$D$6:$D$200,MATCH($A211,'Account Map'!$A$6:$A$200,0)),"UNMAPPED"))</f>
        <v/>
      </c>
      <c r="H211" s="8" t="str">
        <f aca="false">IF($A211="","",IFERROR(INDEX('Account Map'!$C$6:$C$200,MATCH($A211,'Account Map'!$A$6:$A$200,0)),"UNMAPPED"))</f>
        <v/>
      </c>
      <c r="I211" s="8" t="str">
        <f aca="false">IF($A211="","",IFERROR(INDEX('Account Map'!$E$6:$E$200,MATCH($A211,'Account Map'!$A$6:$A$200,0))&amp;"",""))</f>
        <v/>
      </c>
    </row>
    <row r="212" customFormat="false" ht="15" hidden="false" customHeight="false" outlineLevel="0" collapsed="false">
      <c r="D212" s="92"/>
      <c r="E212" s="92"/>
      <c r="F212" s="91" t="str">
        <f aca="false">IF($A212="","",N(D212)-N(E212))</f>
        <v/>
      </c>
      <c r="G212" s="8" t="str">
        <f aca="false">IF($A212="","",IFERROR(INDEX('Account Map'!$D$6:$D$200,MATCH($A212,'Account Map'!$A$6:$A$200,0)),"UNMAPPED"))</f>
        <v/>
      </c>
      <c r="H212" s="8" t="str">
        <f aca="false">IF($A212="","",IFERROR(INDEX('Account Map'!$C$6:$C$200,MATCH($A212,'Account Map'!$A$6:$A$200,0)),"UNMAPPED"))</f>
        <v/>
      </c>
      <c r="I212" s="8" t="str">
        <f aca="false">IF($A212="","",IFERROR(INDEX('Account Map'!$E$6:$E$200,MATCH($A212,'Account Map'!$A$6:$A$200,0))&amp;"",""))</f>
        <v/>
      </c>
    </row>
    <row r="213" customFormat="false" ht="15" hidden="false" customHeight="false" outlineLevel="0" collapsed="false">
      <c r="D213" s="92"/>
      <c r="E213" s="92"/>
      <c r="F213" s="91" t="str">
        <f aca="false">IF($A213="","",N(D213)-N(E213))</f>
        <v/>
      </c>
      <c r="G213" s="8" t="str">
        <f aca="false">IF($A213="","",IFERROR(INDEX('Account Map'!$D$6:$D$200,MATCH($A213,'Account Map'!$A$6:$A$200,0)),"UNMAPPED"))</f>
        <v/>
      </c>
      <c r="H213" s="8" t="str">
        <f aca="false">IF($A213="","",IFERROR(INDEX('Account Map'!$C$6:$C$200,MATCH($A213,'Account Map'!$A$6:$A$200,0)),"UNMAPPED"))</f>
        <v/>
      </c>
      <c r="I213" s="8" t="str">
        <f aca="false">IF($A213="","",IFERROR(INDEX('Account Map'!$E$6:$E$200,MATCH($A213,'Account Map'!$A$6:$A$200,0))&amp;"",""))</f>
        <v/>
      </c>
    </row>
    <row r="214" customFormat="false" ht="15" hidden="false" customHeight="false" outlineLevel="0" collapsed="false">
      <c r="D214" s="92"/>
      <c r="E214" s="92"/>
      <c r="F214" s="91" t="str">
        <f aca="false">IF($A214="","",N(D214)-N(E214))</f>
        <v/>
      </c>
      <c r="G214" s="8" t="str">
        <f aca="false">IF($A214="","",IFERROR(INDEX('Account Map'!$D$6:$D$200,MATCH($A214,'Account Map'!$A$6:$A$200,0)),"UNMAPPED"))</f>
        <v/>
      </c>
      <c r="H214" s="8" t="str">
        <f aca="false">IF($A214="","",IFERROR(INDEX('Account Map'!$C$6:$C$200,MATCH($A214,'Account Map'!$A$6:$A$200,0)),"UNMAPPED"))</f>
        <v/>
      </c>
      <c r="I214" s="8" t="str">
        <f aca="false">IF($A214="","",IFERROR(INDEX('Account Map'!$E$6:$E$200,MATCH($A214,'Account Map'!$A$6:$A$200,0))&amp;"",""))</f>
        <v/>
      </c>
    </row>
    <row r="215" customFormat="false" ht="15" hidden="false" customHeight="false" outlineLevel="0" collapsed="false">
      <c r="D215" s="92"/>
      <c r="E215" s="92"/>
      <c r="F215" s="91" t="str">
        <f aca="false">IF($A215="","",N(D215)-N(E215))</f>
        <v/>
      </c>
      <c r="G215" s="8" t="str">
        <f aca="false">IF($A215="","",IFERROR(INDEX('Account Map'!$D$6:$D$200,MATCH($A215,'Account Map'!$A$6:$A$200,0)),"UNMAPPED"))</f>
        <v/>
      </c>
      <c r="H215" s="8" t="str">
        <f aca="false">IF($A215="","",IFERROR(INDEX('Account Map'!$C$6:$C$200,MATCH($A215,'Account Map'!$A$6:$A$200,0)),"UNMAPPED"))</f>
        <v/>
      </c>
      <c r="I215" s="8" t="str">
        <f aca="false">IF($A215="","",IFERROR(INDEX('Account Map'!$E$6:$E$200,MATCH($A215,'Account Map'!$A$6:$A$200,0))&amp;"",""))</f>
        <v/>
      </c>
    </row>
    <row r="216" customFormat="false" ht="15" hidden="false" customHeight="false" outlineLevel="0" collapsed="false">
      <c r="D216" s="92"/>
      <c r="E216" s="92"/>
      <c r="F216" s="91" t="str">
        <f aca="false">IF($A216="","",N(D216)-N(E216))</f>
        <v/>
      </c>
      <c r="G216" s="8" t="str">
        <f aca="false">IF($A216="","",IFERROR(INDEX('Account Map'!$D$6:$D$200,MATCH($A216,'Account Map'!$A$6:$A$200,0)),"UNMAPPED"))</f>
        <v/>
      </c>
      <c r="H216" s="8" t="str">
        <f aca="false">IF($A216="","",IFERROR(INDEX('Account Map'!$C$6:$C$200,MATCH($A216,'Account Map'!$A$6:$A$200,0)),"UNMAPPED"))</f>
        <v/>
      </c>
      <c r="I216" s="8" t="str">
        <f aca="false">IF($A216="","",IFERROR(INDEX('Account Map'!$E$6:$E$200,MATCH($A216,'Account Map'!$A$6:$A$200,0))&amp;"",""))</f>
        <v/>
      </c>
    </row>
    <row r="217" customFormat="false" ht="15" hidden="false" customHeight="false" outlineLevel="0" collapsed="false">
      <c r="D217" s="92"/>
      <c r="E217" s="92"/>
      <c r="F217" s="91" t="str">
        <f aca="false">IF($A217="","",N(D217)-N(E217))</f>
        <v/>
      </c>
      <c r="G217" s="8" t="str">
        <f aca="false">IF($A217="","",IFERROR(INDEX('Account Map'!$D$6:$D$200,MATCH($A217,'Account Map'!$A$6:$A$200,0)),"UNMAPPED"))</f>
        <v/>
      </c>
      <c r="H217" s="8" t="str">
        <f aca="false">IF($A217="","",IFERROR(INDEX('Account Map'!$C$6:$C$200,MATCH($A217,'Account Map'!$A$6:$A$200,0)),"UNMAPPED"))</f>
        <v/>
      </c>
      <c r="I217" s="8" t="str">
        <f aca="false">IF($A217="","",IFERROR(INDEX('Account Map'!$E$6:$E$200,MATCH($A217,'Account Map'!$A$6:$A$200,0))&amp;"",""))</f>
        <v/>
      </c>
    </row>
    <row r="218" customFormat="false" ht="15" hidden="false" customHeight="false" outlineLevel="0" collapsed="false">
      <c r="D218" s="92"/>
      <c r="E218" s="92"/>
      <c r="F218" s="91" t="str">
        <f aca="false">IF($A218="","",N(D218)-N(E218))</f>
        <v/>
      </c>
      <c r="G218" s="8" t="str">
        <f aca="false">IF($A218="","",IFERROR(INDEX('Account Map'!$D$6:$D$200,MATCH($A218,'Account Map'!$A$6:$A$200,0)),"UNMAPPED"))</f>
        <v/>
      </c>
      <c r="H218" s="8" t="str">
        <f aca="false">IF($A218="","",IFERROR(INDEX('Account Map'!$C$6:$C$200,MATCH($A218,'Account Map'!$A$6:$A$200,0)),"UNMAPPED"))</f>
        <v/>
      </c>
      <c r="I218" s="8" t="str">
        <f aca="false">IF($A218="","",IFERROR(INDEX('Account Map'!$E$6:$E$200,MATCH($A218,'Account Map'!$A$6:$A$200,0))&amp;"",""))</f>
        <v/>
      </c>
    </row>
    <row r="219" customFormat="false" ht="15" hidden="false" customHeight="false" outlineLevel="0" collapsed="false">
      <c r="D219" s="92"/>
      <c r="E219" s="92"/>
      <c r="F219" s="91" t="str">
        <f aca="false">IF($A219="","",N(D219)-N(E219))</f>
        <v/>
      </c>
      <c r="G219" s="8" t="str">
        <f aca="false">IF($A219="","",IFERROR(INDEX('Account Map'!$D$6:$D$200,MATCH($A219,'Account Map'!$A$6:$A$200,0)),"UNMAPPED"))</f>
        <v/>
      </c>
      <c r="H219" s="8" t="str">
        <f aca="false">IF($A219="","",IFERROR(INDEX('Account Map'!$C$6:$C$200,MATCH($A219,'Account Map'!$A$6:$A$200,0)),"UNMAPPED"))</f>
        <v/>
      </c>
      <c r="I219" s="8" t="str">
        <f aca="false">IF($A219="","",IFERROR(INDEX('Account Map'!$E$6:$E$200,MATCH($A219,'Account Map'!$A$6:$A$200,0))&amp;"",""))</f>
        <v/>
      </c>
    </row>
    <row r="220" customFormat="false" ht="15" hidden="false" customHeight="false" outlineLevel="0" collapsed="false">
      <c r="D220" s="92"/>
      <c r="E220" s="92"/>
      <c r="F220" s="91" t="str">
        <f aca="false">IF($A220="","",N(D220)-N(E220))</f>
        <v/>
      </c>
      <c r="G220" s="8" t="str">
        <f aca="false">IF($A220="","",IFERROR(INDEX('Account Map'!$D$6:$D$200,MATCH($A220,'Account Map'!$A$6:$A$200,0)),"UNMAPPED"))</f>
        <v/>
      </c>
      <c r="H220" s="8" t="str">
        <f aca="false">IF($A220="","",IFERROR(INDEX('Account Map'!$C$6:$C$200,MATCH($A220,'Account Map'!$A$6:$A$200,0)),"UNMAPPED"))</f>
        <v/>
      </c>
      <c r="I220" s="8" t="str">
        <f aca="false">IF($A220="","",IFERROR(INDEX('Account Map'!$E$6:$E$200,MATCH($A220,'Account Map'!$A$6:$A$200,0))&amp;"",""))</f>
        <v/>
      </c>
    </row>
    <row r="221" customFormat="false" ht="15" hidden="false" customHeight="false" outlineLevel="0" collapsed="false">
      <c r="D221" s="92"/>
      <c r="E221" s="92"/>
      <c r="F221" s="91" t="str">
        <f aca="false">IF($A221="","",N(D221)-N(E221))</f>
        <v/>
      </c>
      <c r="G221" s="8" t="str">
        <f aca="false">IF($A221="","",IFERROR(INDEX('Account Map'!$D$6:$D$200,MATCH($A221,'Account Map'!$A$6:$A$200,0)),"UNMAPPED"))</f>
        <v/>
      </c>
      <c r="H221" s="8" t="str">
        <f aca="false">IF($A221="","",IFERROR(INDEX('Account Map'!$C$6:$C$200,MATCH($A221,'Account Map'!$A$6:$A$200,0)),"UNMAPPED"))</f>
        <v/>
      </c>
      <c r="I221" s="8" t="str">
        <f aca="false">IF($A221="","",IFERROR(INDEX('Account Map'!$E$6:$E$200,MATCH($A221,'Account Map'!$A$6:$A$200,0))&amp;"",""))</f>
        <v/>
      </c>
    </row>
    <row r="222" customFormat="false" ht="15" hidden="false" customHeight="false" outlineLevel="0" collapsed="false">
      <c r="D222" s="92"/>
      <c r="E222" s="92"/>
      <c r="F222" s="91" t="str">
        <f aca="false">IF($A222="","",N(D222)-N(E222))</f>
        <v/>
      </c>
      <c r="G222" s="8" t="str">
        <f aca="false">IF($A222="","",IFERROR(INDEX('Account Map'!$D$6:$D$200,MATCH($A222,'Account Map'!$A$6:$A$200,0)),"UNMAPPED"))</f>
        <v/>
      </c>
      <c r="H222" s="8" t="str">
        <f aca="false">IF($A222="","",IFERROR(INDEX('Account Map'!$C$6:$C$200,MATCH($A222,'Account Map'!$A$6:$A$200,0)),"UNMAPPED"))</f>
        <v/>
      </c>
      <c r="I222" s="8" t="str">
        <f aca="false">IF($A222="","",IFERROR(INDEX('Account Map'!$E$6:$E$200,MATCH($A222,'Account Map'!$A$6:$A$200,0))&amp;"",""))</f>
        <v/>
      </c>
    </row>
    <row r="223" customFormat="false" ht="15" hidden="false" customHeight="false" outlineLevel="0" collapsed="false">
      <c r="D223" s="92"/>
      <c r="E223" s="92"/>
      <c r="F223" s="91" t="str">
        <f aca="false">IF($A223="","",N(D223)-N(E223))</f>
        <v/>
      </c>
      <c r="G223" s="8" t="str">
        <f aca="false">IF($A223="","",IFERROR(INDEX('Account Map'!$D$6:$D$200,MATCH($A223,'Account Map'!$A$6:$A$200,0)),"UNMAPPED"))</f>
        <v/>
      </c>
      <c r="H223" s="8" t="str">
        <f aca="false">IF($A223="","",IFERROR(INDEX('Account Map'!$C$6:$C$200,MATCH($A223,'Account Map'!$A$6:$A$200,0)),"UNMAPPED"))</f>
        <v/>
      </c>
      <c r="I223" s="8" t="str">
        <f aca="false">IF($A223="","",IFERROR(INDEX('Account Map'!$E$6:$E$200,MATCH($A223,'Account Map'!$A$6:$A$200,0))&amp;"",""))</f>
        <v/>
      </c>
    </row>
    <row r="224" customFormat="false" ht="15" hidden="false" customHeight="false" outlineLevel="0" collapsed="false">
      <c r="D224" s="92"/>
      <c r="E224" s="92"/>
      <c r="F224" s="91" t="str">
        <f aca="false">IF($A224="","",N(D224)-N(E224))</f>
        <v/>
      </c>
      <c r="G224" s="8" t="str">
        <f aca="false">IF($A224="","",IFERROR(INDEX('Account Map'!$D$6:$D$200,MATCH($A224,'Account Map'!$A$6:$A$200,0)),"UNMAPPED"))</f>
        <v/>
      </c>
      <c r="H224" s="8" t="str">
        <f aca="false">IF($A224="","",IFERROR(INDEX('Account Map'!$C$6:$C$200,MATCH($A224,'Account Map'!$A$6:$A$200,0)),"UNMAPPED"))</f>
        <v/>
      </c>
      <c r="I224" s="8" t="str">
        <f aca="false">IF($A224="","",IFERROR(INDEX('Account Map'!$E$6:$E$200,MATCH($A224,'Account Map'!$A$6:$A$200,0))&amp;"",""))</f>
        <v/>
      </c>
    </row>
    <row r="225" customFormat="false" ht="15" hidden="false" customHeight="false" outlineLevel="0" collapsed="false">
      <c r="D225" s="92"/>
      <c r="E225" s="92"/>
      <c r="F225" s="91" t="str">
        <f aca="false">IF($A225="","",N(D225)-N(E225))</f>
        <v/>
      </c>
      <c r="G225" s="8" t="str">
        <f aca="false">IF($A225="","",IFERROR(INDEX('Account Map'!$D$6:$D$200,MATCH($A225,'Account Map'!$A$6:$A$200,0)),"UNMAPPED"))</f>
        <v/>
      </c>
      <c r="H225" s="8" t="str">
        <f aca="false">IF($A225="","",IFERROR(INDEX('Account Map'!$C$6:$C$200,MATCH($A225,'Account Map'!$A$6:$A$200,0)),"UNMAPPED"))</f>
        <v/>
      </c>
      <c r="I225" s="8" t="str">
        <f aca="false">IF($A225="","",IFERROR(INDEX('Account Map'!$E$6:$E$200,MATCH($A225,'Account Map'!$A$6:$A$200,0))&amp;"",""))</f>
        <v/>
      </c>
    </row>
    <row r="226" customFormat="false" ht="15" hidden="false" customHeight="false" outlineLevel="0" collapsed="false">
      <c r="D226" s="92"/>
      <c r="E226" s="92"/>
      <c r="F226" s="91" t="str">
        <f aca="false">IF($A226="","",N(D226)-N(E226))</f>
        <v/>
      </c>
      <c r="G226" s="8" t="str">
        <f aca="false">IF($A226="","",IFERROR(INDEX('Account Map'!$D$6:$D$200,MATCH($A226,'Account Map'!$A$6:$A$200,0)),"UNMAPPED"))</f>
        <v/>
      </c>
      <c r="H226" s="8" t="str">
        <f aca="false">IF($A226="","",IFERROR(INDEX('Account Map'!$C$6:$C$200,MATCH($A226,'Account Map'!$A$6:$A$200,0)),"UNMAPPED"))</f>
        <v/>
      </c>
      <c r="I226" s="8" t="str">
        <f aca="false">IF($A226="","",IFERROR(INDEX('Account Map'!$E$6:$E$200,MATCH($A226,'Account Map'!$A$6:$A$200,0))&amp;"",""))</f>
        <v/>
      </c>
    </row>
    <row r="227" customFormat="false" ht="15" hidden="false" customHeight="false" outlineLevel="0" collapsed="false">
      <c r="D227" s="92"/>
      <c r="E227" s="92"/>
      <c r="F227" s="91" t="str">
        <f aca="false">IF($A227="","",N(D227)-N(E227))</f>
        <v/>
      </c>
      <c r="G227" s="8" t="str">
        <f aca="false">IF($A227="","",IFERROR(INDEX('Account Map'!$D$6:$D$200,MATCH($A227,'Account Map'!$A$6:$A$200,0)),"UNMAPPED"))</f>
        <v/>
      </c>
      <c r="H227" s="8" t="str">
        <f aca="false">IF($A227="","",IFERROR(INDEX('Account Map'!$C$6:$C$200,MATCH($A227,'Account Map'!$A$6:$A$200,0)),"UNMAPPED"))</f>
        <v/>
      </c>
      <c r="I227" s="8" t="str">
        <f aca="false">IF($A227="","",IFERROR(INDEX('Account Map'!$E$6:$E$200,MATCH($A227,'Account Map'!$A$6:$A$200,0))&amp;"",""))</f>
        <v/>
      </c>
    </row>
    <row r="228" customFormat="false" ht="15" hidden="false" customHeight="false" outlineLevel="0" collapsed="false">
      <c r="D228" s="92"/>
      <c r="E228" s="92"/>
      <c r="F228" s="91" t="str">
        <f aca="false">IF($A228="","",N(D228)-N(E228))</f>
        <v/>
      </c>
      <c r="G228" s="8" t="str">
        <f aca="false">IF($A228="","",IFERROR(INDEX('Account Map'!$D$6:$D$200,MATCH($A228,'Account Map'!$A$6:$A$200,0)),"UNMAPPED"))</f>
        <v/>
      </c>
      <c r="H228" s="8" t="str">
        <f aca="false">IF($A228="","",IFERROR(INDEX('Account Map'!$C$6:$C$200,MATCH($A228,'Account Map'!$A$6:$A$200,0)),"UNMAPPED"))</f>
        <v/>
      </c>
      <c r="I228" s="8" t="str">
        <f aca="false">IF($A228="","",IFERROR(INDEX('Account Map'!$E$6:$E$200,MATCH($A228,'Account Map'!$A$6:$A$200,0))&amp;"",""))</f>
        <v/>
      </c>
    </row>
    <row r="229" customFormat="false" ht="15" hidden="false" customHeight="false" outlineLevel="0" collapsed="false">
      <c r="D229" s="92"/>
      <c r="E229" s="92"/>
      <c r="F229" s="91" t="str">
        <f aca="false">IF($A229="","",N(D229)-N(E229))</f>
        <v/>
      </c>
      <c r="G229" s="8" t="str">
        <f aca="false">IF($A229="","",IFERROR(INDEX('Account Map'!$D$6:$D$200,MATCH($A229,'Account Map'!$A$6:$A$200,0)),"UNMAPPED"))</f>
        <v/>
      </c>
      <c r="H229" s="8" t="str">
        <f aca="false">IF($A229="","",IFERROR(INDEX('Account Map'!$C$6:$C$200,MATCH($A229,'Account Map'!$A$6:$A$200,0)),"UNMAPPED"))</f>
        <v/>
      </c>
      <c r="I229" s="8" t="str">
        <f aca="false">IF($A229="","",IFERROR(INDEX('Account Map'!$E$6:$E$200,MATCH($A229,'Account Map'!$A$6:$A$200,0))&amp;"",""))</f>
        <v/>
      </c>
    </row>
    <row r="230" customFormat="false" ht="15" hidden="false" customHeight="false" outlineLevel="0" collapsed="false">
      <c r="D230" s="92"/>
      <c r="E230" s="92"/>
      <c r="F230" s="91" t="str">
        <f aca="false">IF($A230="","",N(D230)-N(E230))</f>
        <v/>
      </c>
      <c r="G230" s="8" t="str">
        <f aca="false">IF($A230="","",IFERROR(INDEX('Account Map'!$D$6:$D$200,MATCH($A230,'Account Map'!$A$6:$A$200,0)),"UNMAPPED"))</f>
        <v/>
      </c>
      <c r="H230" s="8" t="str">
        <f aca="false">IF($A230="","",IFERROR(INDEX('Account Map'!$C$6:$C$200,MATCH($A230,'Account Map'!$A$6:$A$200,0)),"UNMAPPED"))</f>
        <v/>
      </c>
      <c r="I230" s="8" t="str">
        <f aca="false">IF($A230="","",IFERROR(INDEX('Account Map'!$E$6:$E$200,MATCH($A230,'Account Map'!$A$6:$A$200,0))&amp;"",""))</f>
        <v/>
      </c>
    </row>
    <row r="231" customFormat="false" ht="15" hidden="false" customHeight="false" outlineLevel="0" collapsed="false">
      <c r="D231" s="92"/>
      <c r="E231" s="92"/>
      <c r="F231" s="91" t="str">
        <f aca="false">IF($A231="","",N(D231)-N(E231))</f>
        <v/>
      </c>
      <c r="G231" s="8" t="str">
        <f aca="false">IF($A231="","",IFERROR(INDEX('Account Map'!$D$6:$D$200,MATCH($A231,'Account Map'!$A$6:$A$200,0)),"UNMAPPED"))</f>
        <v/>
      </c>
      <c r="H231" s="8" t="str">
        <f aca="false">IF($A231="","",IFERROR(INDEX('Account Map'!$C$6:$C$200,MATCH($A231,'Account Map'!$A$6:$A$200,0)),"UNMAPPED"))</f>
        <v/>
      </c>
      <c r="I231" s="8" t="str">
        <f aca="false">IF($A231="","",IFERROR(INDEX('Account Map'!$E$6:$E$200,MATCH($A231,'Account Map'!$A$6:$A$200,0))&amp;"",""))</f>
        <v/>
      </c>
    </row>
    <row r="232" customFormat="false" ht="15" hidden="false" customHeight="false" outlineLevel="0" collapsed="false">
      <c r="D232" s="92"/>
      <c r="E232" s="92"/>
      <c r="F232" s="91" t="str">
        <f aca="false">IF($A232="","",N(D232)-N(E232))</f>
        <v/>
      </c>
      <c r="G232" s="8" t="str">
        <f aca="false">IF($A232="","",IFERROR(INDEX('Account Map'!$D$6:$D$200,MATCH($A232,'Account Map'!$A$6:$A$200,0)),"UNMAPPED"))</f>
        <v/>
      </c>
      <c r="H232" s="8" t="str">
        <f aca="false">IF($A232="","",IFERROR(INDEX('Account Map'!$C$6:$C$200,MATCH($A232,'Account Map'!$A$6:$A$200,0)),"UNMAPPED"))</f>
        <v/>
      </c>
      <c r="I232" s="8" t="str">
        <f aca="false">IF($A232="","",IFERROR(INDEX('Account Map'!$E$6:$E$200,MATCH($A232,'Account Map'!$A$6:$A$200,0))&amp;"",""))</f>
        <v/>
      </c>
    </row>
    <row r="233" customFormat="false" ht="15" hidden="false" customHeight="false" outlineLevel="0" collapsed="false">
      <c r="D233" s="92"/>
      <c r="E233" s="92"/>
      <c r="F233" s="91" t="str">
        <f aca="false">IF($A233="","",N(D233)-N(E233))</f>
        <v/>
      </c>
      <c r="G233" s="8" t="str">
        <f aca="false">IF($A233="","",IFERROR(INDEX('Account Map'!$D$6:$D$200,MATCH($A233,'Account Map'!$A$6:$A$200,0)),"UNMAPPED"))</f>
        <v/>
      </c>
      <c r="H233" s="8" t="str">
        <f aca="false">IF($A233="","",IFERROR(INDEX('Account Map'!$C$6:$C$200,MATCH($A233,'Account Map'!$A$6:$A$200,0)),"UNMAPPED"))</f>
        <v/>
      </c>
      <c r="I233" s="8" t="str">
        <f aca="false">IF($A233="","",IFERROR(INDEX('Account Map'!$E$6:$E$200,MATCH($A233,'Account Map'!$A$6:$A$200,0))&amp;"",""))</f>
        <v/>
      </c>
    </row>
    <row r="234" customFormat="false" ht="15" hidden="false" customHeight="false" outlineLevel="0" collapsed="false">
      <c r="D234" s="92"/>
      <c r="E234" s="92"/>
      <c r="F234" s="91" t="str">
        <f aca="false">IF($A234="","",N(D234)-N(E234))</f>
        <v/>
      </c>
      <c r="G234" s="8" t="str">
        <f aca="false">IF($A234="","",IFERROR(INDEX('Account Map'!$D$6:$D$200,MATCH($A234,'Account Map'!$A$6:$A$200,0)),"UNMAPPED"))</f>
        <v/>
      </c>
      <c r="H234" s="8" t="str">
        <f aca="false">IF($A234="","",IFERROR(INDEX('Account Map'!$C$6:$C$200,MATCH($A234,'Account Map'!$A$6:$A$200,0)),"UNMAPPED"))</f>
        <v/>
      </c>
      <c r="I234" s="8" t="str">
        <f aca="false">IF($A234="","",IFERROR(INDEX('Account Map'!$E$6:$E$200,MATCH($A234,'Account Map'!$A$6:$A$200,0))&amp;"",""))</f>
        <v/>
      </c>
    </row>
    <row r="235" customFormat="false" ht="15" hidden="false" customHeight="false" outlineLevel="0" collapsed="false">
      <c r="D235" s="92"/>
      <c r="E235" s="92"/>
      <c r="F235" s="91" t="str">
        <f aca="false">IF($A235="","",N(D235)-N(E235))</f>
        <v/>
      </c>
      <c r="G235" s="8" t="str">
        <f aca="false">IF($A235="","",IFERROR(INDEX('Account Map'!$D$6:$D$200,MATCH($A235,'Account Map'!$A$6:$A$200,0)),"UNMAPPED"))</f>
        <v/>
      </c>
      <c r="H235" s="8" t="str">
        <f aca="false">IF($A235="","",IFERROR(INDEX('Account Map'!$C$6:$C$200,MATCH($A235,'Account Map'!$A$6:$A$200,0)),"UNMAPPED"))</f>
        <v/>
      </c>
      <c r="I235" s="8" t="str">
        <f aca="false">IF($A235="","",IFERROR(INDEX('Account Map'!$E$6:$E$200,MATCH($A235,'Account Map'!$A$6:$A$200,0))&amp;"",""))</f>
        <v/>
      </c>
    </row>
    <row r="236" customFormat="false" ht="15" hidden="false" customHeight="false" outlineLevel="0" collapsed="false">
      <c r="D236" s="92"/>
      <c r="E236" s="92"/>
      <c r="F236" s="91" t="str">
        <f aca="false">IF($A236="","",N(D236)-N(E236))</f>
        <v/>
      </c>
      <c r="G236" s="8" t="str">
        <f aca="false">IF($A236="","",IFERROR(INDEX('Account Map'!$D$6:$D$200,MATCH($A236,'Account Map'!$A$6:$A$200,0)),"UNMAPPED"))</f>
        <v/>
      </c>
      <c r="H236" s="8" t="str">
        <f aca="false">IF($A236="","",IFERROR(INDEX('Account Map'!$C$6:$C$200,MATCH($A236,'Account Map'!$A$6:$A$200,0)),"UNMAPPED"))</f>
        <v/>
      </c>
      <c r="I236" s="8" t="str">
        <f aca="false">IF($A236="","",IFERROR(INDEX('Account Map'!$E$6:$E$200,MATCH($A236,'Account Map'!$A$6:$A$200,0))&amp;"",""))</f>
        <v/>
      </c>
    </row>
    <row r="237" customFormat="false" ht="15" hidden="false" customHeight="false" outlineLevel="0" collapsed="false">
      <c r="D237" s="92"/>
      <c r="E237" s="92"/>
      <c r="F237" s="91" t="str">
        <f aca="false">IF($A237="","",N(D237)-N(E237))</f>
        <v/>
      </c>
      <c r="G237" s="8" t="str">
        <f aca="false">IF($A237="","",IFERROR(INDEX('Account Map'!$D$6:$D$200,MATCH($A237,'Account Map'!$A$6:$A$200,0)),"UNMAPPED"))</f>
        <v/>
      </c>
      <c r="H237" s="8" t="str">
        <f aca="false">IF($A237="","",IFERROR(INDEX('Account Map'!$C$6:$C$200,MATCH($A237,'Account Map'!$A$6:$A$200,0)),"UNMAPPED"))</f>
        <v/>
      </c>
      <c r="I237" s="8" t="str">
        <f aca="false">IF($A237="","",IFERROR(INDEX('Account Map'!$E$6:$E$200,MATCH($A237,'Account Map'!$A$6:$A$200,0))&amp;"",""))</f>
        <v/>
      </c>
    </row>
    <row r="238" customFormat="false" ht="15" hidden="false" customHeight="false" outlineLevel="0" collapsed="false">
      <c r="D238" s="92"/>
      <c r="E238" s="92"/>
      <c r="F238" s="91" t="str">
        <f aca="false">IF($A238="","",N(D238)-N(E238))</f>
        <v/>
      </c>
      <c r="G238" s="8" t="str">
        <f aca="false">IF($A238="","",IFERROR(INDEX('Account Map'!$D$6:$D$200,MATCH($A238,'Account Map'!$A$6:$A$200,0)),"UNMAPPED"))</f>
        <v/>
      </c>
      <c r="H238" s="8" t="str">
        <f aca="false">IF($A238="","",IFERROR(INDEX('Account Map'!$C$6:$C$200,MATCH($A238,'Account Map'!$A$6:$A$200,0)),"UNMAPPED"))</f>
        <v/>
      </c>
      <c r="I238" s="8" t="str">
        <f aca="false">IF($A238="","",IFERROR(INDEX('Account Map'!$E$6:$E$200,MATCH($A238,'Account Map'!$A$6:$A$200,0))&amp;"",""))</f>
        <v/>
      </c>
    </row>
    <row r="239" customFormat="false" ht="15" hidden="false" customHeight="false" outlineLevel="0" collapsed="false">
      <c r="D239" s="92"/>
      <c r="E239" s="92"/>
      <c r="F239" s="91" t="str">
        <f aca="false">IF($A239="","",N(D239)-N(E239))</f>
        <v/>
      </c>
      <c r="G239" s="8" t="str">
        <f aca="false">IF($A239="","",IFERROR(INDEX('Account Map'!$D$6:$D$200,MATCH($A239,'Account Map'!$A$6:$A$200,0)),"UNMAPPED"))</f>
        <v/>
      </c>
      <c r="H239" s="8" t="str">
        <f aca="false">IF($A239="","",IFERROR(INDEX('Account Map'!$C$6:$C$200,MATCH($A239,'Account Map'!$A$6:$A$200,0)),"UNMAPPED"))</f>
        <v/>
      </c>
      <c r="I239" s="8" t="str">
        <f aca="false">IF($A239="","",IFERROR(INDEX('Account Map'!$E$6:$E$200,MATCH($A239,'Account Map'!$A$6:$A$200,0))&amp;"",""))</f>
        <v/>
      </c>
    </row>
    <row r="240" customFormat="false" ht="15" hidden="false" customHeight="false" outlineLevel="0" collapsed="false">
      <c r="D240" s="92"/>
      <c r="E240" s="92"/>
      <c r="F240" s="91" t="str">
        <f aca="false">IF($A240="","",N(D240)-N(E240))</f>
        <v/>
      </c>
      <c r="G240" s="8" t="str">
        <f aca="false">IF($A240="","",IFERROR(INDEX('Account Map'!$D$6:$D$200,MATCH($A240,'Account Map'!$A$6:$A$200,0)),"UNMAPPED"))</f>
        <v/>
      </c>
      <c r="H240" s="8" t="str">
        <f aca="false">IF($A240="","",IFERROR(INDEX('Account Map'!$C$6:$C$200,MATCH($A240,'Account Map'!$A$6:$A$200,0)),"UNMAPPED"))</f>
        <v/>
      </c>
      <c r="I240" s="8" t="str">
        <f aca="false">IF($A240="","",IFERROR(INDEX('Account Map'!$E$6:$E$200,MATCH($A240,'Account Map'!$A$6:$A$200,0))&amp;"",""))</f>
        <v/>
      </c>
    </row>
    <row r="241" customFormat="false" ht="15" hidden="false" customHeight="false" outlineLevel="0" collapsed="false">
      <c r="D241" s="92"/>
      <c r="E241" s="92"/>
      <c r="F241" s="91" t="str">
        <f aca="false">IF($A241="","",N(D241)-N(E241))</f>
        <v/>
      </c>
      <c r="G241" s="8" t="str">
        <f aca="false">IF($A241="","",IFERROR(INDEX('Account Map'!$D$6:$D$200,MATCH($A241,'Account Map'!$A$6:$A$200,0)),"UNMAPPED"))</f>
        <v/>
      </c>
      <c r="H241" s="8" t="str">
        <f aca="false">IF($A241="","",IFERROR(INDEX('Account Map'!$C$6:$C$200,MATCH($A241,'Account Map'!$A$6:$A$200,0)),"UNMAPPED"))</f>
        <v/>
      </c>
      <c r="I241" s="8" t="str">
        <f aca="false">IF($A241="","",IFERROR(INDEX('Account Map'!$E$6:$E$200,MATCH($A241,'Account Map'!$A$6:$A$200,0))&amp;"",""))</f>
        <v/>
      </c>
    </row>
    <row r="242" customFormat="false" ht="15" hidden="false" customHeight="false" outlineLevel="0" collapsed="false">
      <c r="D242" s="92"/>
      <c r="E242" s="92"/>
      <c r="F242" s="91" t="str">
        <f aca="false">IF($A242="","",N(D242)-N(E242))</f>
        <v/>
      </c>
      <c r="G242" s="8" t="str">
        <f aca="false">IF($A242="","",IFERROR(INDEX('Account Map'!$D$6:$D$200,MATCH($A242,'Account Map'!$A$6:$A$200,0)),"UNMAPPED"))</f>
        <v/>
      </c>
      <c r="H242" s="8" t="str">
        <f aca="false">IF($A242="","",IFERROR(INDEX('Account Map'!$C$6:$C$200,MATCH($A242,'Account Map'!$A$6:$A$200,0)),"UNMAPPED"))</f>
        <v/>
      </c>
      <c r="I242" s="8" t="str">
        <f aca="false">IF($A242="","",IFERROR(INDEX('Account Map'!$E$6:$E$200,MATCH($A242,'Account Map'!$A$6:$A$200,0))&amp;"",""))</f>
        <v/>
      </c>
    </row>
    <row r="243" customFormat="false" ht="15" hidden="false" customHeight="false" outlineLevel="0" collapsed="false">
      <c r="D243" s="92"/>
      <c r="E243" s="92"/>
      <c r="F243" s="91" t="str">
        <f aca="false">IF($A243="","",N(D243)-N(E243))</f>
        <v/>
      </c>
      <c r="G243" s="8" t="str">
        <f aca="false">IF($A243="","",IFERROR(INDEX('Account Map'!$D$6:$D$200,MATCH($A243,'Account Map'!$A$6:$A$200,0)),"UNMAPPED"))</f>
        <v/>
      </c>
      <c r="H243" s="8" t="str">
        <f aca="false">IF($A243="","",IFERROR(INDEX('Account Map'!$C$6:$C$200,MATCH($A243,'Account Map'!$A$6:$A$200,0)),"UNMAPPED"))</f>
        <v/>
      </c>
      <c r="I243" s="8" t="str">
        <f aca="false">IF($A243="","",IFERROR(INDEX('Account Map'!$E$6:$E$200,MATCH($A243,'Account Map'!$A$6:$A$200,0))&amp;"",""))</f>
        <v/>
      </c>
    </row>
    <row r="244" customFormat="false" ht="15" hidden="false" customHeight="false" outlineLevel="0" collapsed="false">
      <c r="D244" s="92"/>
      <c r="E244" s="92"/>
      <c r="F244" s="91" t="str">
        <f aca="false">IF($A244="","",N(D244)-N(E244))</f>
        <v/>
      </c>
      <c r="G244" s="8" t="str">
        <f aca="false">IF($A244="","",IFERROR(INDEX('Account Map'!$D$6:$D$200,MATCH($A244,'Account Map'!$A$6:$A$200,0)),"UNMAPPED"))</f>
        <v/>
      </c>
      <c r="H244" s="8" t="str">
        <f aca="false">IF($A244="","",IFERROR(INDEX('Account Map'!$C$6:$C$200,MATCH($A244,'Account Map'!$A$6:$A$200,0)),"UNMAPPED"))</f>
        <v/>
      </c>
      <c r="I244" s="8" t="str">
        <f aca="false">IF($A244="","",IFERROR(INDEX('Account Map'!$E$6:$E$200,MATCH($A244,'Account Map'!$A$6:$A$200,0))&amp;"",""))</f>
        <v/>
      </c>
    </row>
    <row r="245" customFormat="false" ht="15" hidden="false" customHeight="false" outlineLevel="0" collapsed="false">
      <c r="D245" s="92"/>
      <c r="E245" s="92"/>
      <c r="F245" s="91" t="str">
        <f aca="false">IF($A245="","",N(D245)-N(E245))</f>
        <v/>
      </c>
      <c r="G245" s="8" t="str">
        <f aca="false">IF($A245="","",IFERROR(INDEX('Account Map'!$D$6:$D$200,MATCH($A245,'Account Map'!$A$6:$A$200,0)),"UNMAPPED"))</f>
        <v/>
      </c>
      <c r="H245" s="8" t="str">
        <f aca="false">IF($A245="","",IFERROR(INDEX('Account Map'!$C$6:$C$200,MATCH($A245,'Account Map'!$A$6:$A$200,0)),"UNMAPPED"))</f>
        <v/>
      </c>
      <c r="I245" s="8" t="str">
        <f aca="false">IF($A245="","",IFERROR(INDEX('Account Map'!$E$6:$E$200,MATCH($A245,'Account Map'!$A$6:$A$200,0))&amp;"",""))</f>
        <v/>
      </c>
    </row>
    <row r="246" customFormat="false" ht="15" hidden="false" customHeight="false" outlineLevel="0" collapsed="false">
      <c r="D246" s="92"/>
      <c r="E246" s="92"/>
      <c r="F246" s="91" t="str">
        <f aca="false">IF($A246="","",N(D246)-N(E246))</f>
        <v/>
      </c>
      <c r="G246" s="8" t="str">
        <f aca="false">IF($A246="","",IFERROR(INDEX('Account Map'!$D$6:$D$200,MATCH($A246,'Account Map'!$A$6:$A$200,0)),"UNMAPPED"))</f>
        <v/>
      </c>
      <c r="H246" s="8" t="str">
        <f aca="false">IF($A246="","",IFERROR(INDEX('Account Map'!$C$6:$C$200,MATCH($A246,'Account Map'!$A$6:$A$200,0)),"UNMAPPED"))</f>
        <v/>
      </c>
      <c r="I246" s="8" t="str">
        <f aca="false">IF($A246="","",IFERROR(INDEX('Account Map'!$E$6:$E$200,MATCH($A246,'Account Map'!$A$6:$A$200,0))&amp;"",""))</f>
        <v/>
      </c>
    </row>
    <row r="247" customFormat="false" ht="15" hidden="false" customHeight="false" outlineLevel="0" collapsed="false">
      <c r="D247" s="92"/>
      <c r="E247" s="92"/>
      <c r="F247" s="91" t="str">
        <f aca="false">IF($A247="","",N(D247)-N(E247))</f>
        <v/>
      </c>
      <c r="G247" s="8" t="str">
        <f aca="false">IF($A247="","",IFERROR(INDEX('Account Map'!$D$6:$D$200,MATCH($A247,'Account Map'!$A$6:$A$200,0)),"UNMAPPED"))</f>
        <v/>
      </c>
      <c r="H247" s="8" t="str">
        <f aca="false">IF($A247="","",IFERROR(INDEX('Account Map'!$C$6:$C$200,MATCH($A247,'Account Map'!$A$6:$A$200,0)),"UNMAPPED"))</f>
        <v/>
      </c>
      <c r="I247" s="8" t="str">
        <f aca="false">IF($A247="","",IFERROR(INDEX('Account Map'!$E$6:$E$200,MATCH($A247,'Account Map'!$A$6:$A$200,0))&amp;"",""))</f>
        <v/>
      </c>
    </row>
    <row r="248" customFormat="false" ht="15" hidden="false" customHeight="false" outlineLevel="0" collapsed="false">
      <c r="D248" s="92"/>
      <c r="E248" s="92"/>
      <c r="F248" s="91" t="str">
        <f aca="false">IF($A248="","",N(D248)-N(E248))</f>
        <v/>
      </c>
      <c r="G248" s="8" t="str">
        <f aca="false">IF($A248="","",IFERROR(INDEX('Account Map'!$D$6:$D$200,MATCH($A248,'Account Map'!$A$6:$A$200,0)),"UNMAPPED"))</f>
        <v/>
      </c>
      <c r="H248" s="8" t="str">
        <f aca="false">IF($A248="","",IFERROR(INDEX('Account Map'!$C$6:$C$200,MATCH($A248,'Account Map'!$A$6:$A$200,0)),"UNMAPPED"))</f>
        <v/>
      </c>
      <c r="I248" s="8" t="str">
        <f aca="false">IF($A248="","",IFERROR(INDEX('Account Map'!$E$6:$E$200,MATCH($A248,'Account Map'!$A$6:$A$200,0))&amp;"",""))</f>
        <v/>
      </c>
    </row>
    <row r="249" customFormat="false" ht="15" hidden="false" customHeight="false" outlineLevel="0" collapsed="false">
      <c r="D249" s="92"/>
      <c r="E249" s="92"/>
      <c r="F249" s="91" t="str">
        <f aca="false">IF($A249="","",N(D249)-N(E249))</f>
        <v/>
      </c>
      <c r="G249" s="8" t="str">
        <f aca="false">IF($A249="","",IFERROR(INDEX('Account Map'!$D$6:$D$200,MATCH($A249,'Account Map'!$A$6:$A$200,0)),"UNMAPPED"))</f>
        <v/>
      </c>
      <c r="H249" s="8" t="str">
        <f aca="false">IF($A249="","",IFERROR(INDEX('Account Map'!$C$6:$C$200,MATCH($A249,'Account Map'!$A$6:$A$200,0)),"UNMAPPED"))</f>
        <v/>
      </c>
      <c r="I249" s="8" t="str">
        <f aca="false">IF($A249="","",IFERROR(INDEX('Account Map'!$E$6:$E$200,MATCH($A249,'Account Map'!$A$6:$A$200,0))&amp;"",""))</f>
        <v/>
      </c>
    </row>
    <row r="250" customFormat="false" ht="15" hidden="false" customHeight="false" outlineLevel="0" collapsed="false">
      <c r="D250" s="92"/>
      <c r="E250" s="92"/>
      <c r="F250" s="91" t="str">
        <f aca="false">IF($A250="","",N(D250)-N(E250))</f>
        <v/>
      </c>
      <c r="G250" s="8" t="str">
        <f aca="false">IF($A250="","",IFERROR(INDEX('Account Map'!$D$6:$D$200,MATCH($A250,'Account Map'!$A$6:$A$200,0)),"UNMAPPED"))</f>
        <v/>
      </c>
      <c r="H250" s="8" t="str">
        <f aca="false">IF($A250="","",IFERROR(INDEX('Account Map'!$C$6:$C$200,MATCH($A250,'Account Map'!$A$6:$A$200,0)),"UNMAPPED"))</f>
        <v/>
      </c>
      <c r="I250" s="8" t="str">
        <f aca="false">IF($A250="","",IFERROR(INDEX('Account Map'!$E$6:$E$200,MATCH($A250,'Account Map'!$A$6:$A$200,0))&amp;"",""))</f>
        <v/>
      </c>
    </row>
    <row r="251" customFormat="false" ht="15" hidden="false" customHeight="false" outlineLevel="0" collapsed="false">
      <c r="D251" s="92"/>
      <c r="E251" s="92"/>
      <c r="F251" s="91" t="str">
        <f aca="false">IF($A251="","",N(D251)-N(E251))</f>
        <v/>
      </c>
      <c r="G251" s="8" t="str">
        <f aca="false">IF($A251="","",IFERROR(INDEX('Account Map'!$D$6:$D$200,MATCH($A251,'Account Map'!$A$6:$A$200,0)),"UNMAPPED"))</f>
        <v/>
      </c>
      <c r="H251" s="8" t="str">
        <f aca="false">IF($A251="","",IFERROR(INDEX('Account Map'!$C$6:$C$200,MATCH($A251,'Account Map'!$A$6:$A$200,0)),"UNMAPPED"))</f>
        <v/>
      </c>
      <c r="I251" s="8" t="str">
        <f aca="false">IF($A251="","",IFERROR(INDEX('Account Map'!$E$6:$E$200,MATCH($A251,'Account Map'!$A$6:$A$200,0))&amp;"",""))</f>
        <v/>
      </c>
    </row>
    <row r="252" customFormat="false" ht="15" hidden="false" customHeight="false" outlineLevel="0" collapsed="false">
      <c r="D252" s="92"/>
      <c r="E252" s="92"/>
      <c r="F252" s="91" t="str">
        <f aca="false">IF($A252="","",N(D252)-N(E252))</f>
        <v/>
      </c>
      <c r="G252" s="8" t="str">
        <f aca="false">IF($A252="","",IFERROR(INDEX('Account Map'!$D$6:$D$200,MATCH($A252,'Account Map'!$A$6:$A$200,0)),"UNMAPPED"))</f>
        <v/>
      </c>
      <c r="H252" s="8" t="str">
        <f aca="false">IF($A252="","",IFERROR(INDEX('Account Map'!$C$6:$C$200,MATCH($A252,'Account Map'!$A$6:$A$200,0)),"UNMAPPED"))</f>
        <v/>
      </c>
      <c r="I252" s="8" t="str">
        <f aca="false">IF($A252="","",IFERROR(INDEX('Account Map'!$E$6:$E$200,MATCH($A252,'Account Map'!$A$6:$A$200,0))&amp;"",""))</f>
        <v/>
      </c>
    </row>
    <row r="253" customFormat="false" ht="15" hidden="false" customHeight="false" outlineLevel="0" collapsed="false">
      <c r="D253" s="92"/>
      <c r="E253" s="92"/>
      <c r="F253" s="91" t="str">
        <f aca="false">IF($A253="","",N(D253)-N(E253))</f>
        <v/>
      </c>
      <c r="G253" s="8" t="str">
        <f aca="false">IF($A253="","",IFERROR(INDEX('Account Map'!$D$6:$D$200,MATCH($A253,'Account Map'!$A$6:$A$200,0)),"UNMAPPED"))</f>
        <v/>
      </c>
      <c r="H253" s="8" t="str">
        <f aca="false">IF($A253="","",IFERROR(INDEX('Account Map'!$C$6:$C$200,MATCH($A253,'Account Map'!$A$6:$A$200,0)),"UNMAPPED"))</f>
        <v/>
      </c>
      <c r="I253" s="8" t="str">
        <f aca="false">IF($A253="","",IFERROR(INDEX('Account Map'!$E$6:$E$200,MATCH($A253,'Account Map'!$A$6:$A$200,0))&amp;"",""))</f>
        <v/>
      </c>
    </row>
    <row r="254" customFormat="false" ht="15" hidden="false" customHeight="false" outlineLevel="0" collapsed="false">
      <c r="D254" s="92"/>
      <c r="E254" s="92"/>
      <c r="F254" s="91" t="str">
        <f aca="false">IF($A254="","",N(D254)-N(E254))</f>
        <v/>
      </c>
      <c r="G254" s="8" t="str">
        <f aca="false">IF($A254="","",IFERROR(INDEX('Account Map'!$D$6:$D$200,MATCH($A254,'Account Map'!$A$6:$A$200,0)),"UNMAPPED"))</f>
        <v/>
      </c>
      <c r="H254" s="8" t="str">
        <f aca="false">IF($A254="","",IFERROR(INDEX('Account Map'!$C$6:$C$200,MATCH($A254,'Account Map'!$A$6:$A$200,0)),"UNMAPPED"))</f>
        <v/>
      </c>
      <c r="I254" s="8" t="str">
        <f aca="false">IF($A254="","",IFERROR(INDEX('Account Map'!$E$6:$E$200,MATCH($A254,'Account Map'!$A$6:$A$200,0))&amp;"",""))</f>
        <v/>
      </c>
    </row>
    <row r="255" customFormat="false" ht="15" hidden="false" customHeight="false" outlineLevel="0" collapsed="false">
      <c r="D255" s="92"/>
      <c r="E255" s="92"/>
      <c r="F255" s="91" t="str">
        <f aca="false">IF($A255="","",N(D255)-N(E255))</f>
        <v/>
      </c>
      <c r="G255" s="8" t="str">
        <f aca="false">IF($A255="","",IFERROR(INDEX('Account Map'!$D$6:$D$200,MATCH($A255,'Account Map'!$A$6:$A$200,0)),"UNMAPPED"))</f>
        <v/>
      </c>
      <c r="H255" s="8" t="str">
        <f aca="false">IF($A255="","",IFERROR(INDEX('Account Map'!$C$6:$C$200,MATCH($A255,'Account Map'!$A$6:$A$200,0)),"UNMAPPED"))</f>
        <v/>
      </c>
      <c r="I255" s="8" t="str">
        <f aca="false">IF($A255="","",IFERROR(INDEX('Account Map'!$E$6:$E$200,MATCH($A255,'Account Map'!$A$6:$A$200,0))&amp;"",""))</f>
        <v/>
      </c>
    </row>
    <row r="256" customFormat="false" ht="15" hidden="false" customHeight="false" outlineLevel="0" collapsed="false">
      <c r="D256" s="92"/>
      <c r="E256" s="92"/>
      <c r="F256" s="91" t="str">
        <f aca="false">IF($A256="","",N(D256)-N(E256))</f>
        <v/>
      </c>
      <c r="G256" s="8" t="str">
        <f aca="false">IF($A256="","",IFERROR(INDEX('Account Map'!$D$6:$D$200,MATCH($A256,'Account Map'!$A$6:$A$200,0)),"UNMAPPED"))</f>
        <v/>
      </c>
      <c r="H256" s="8" t="str">
        <f aca="false">IF($A256="","",IFERROR(INDEX('Account Map'!$C$6:$C$200,MATCH($A256,'Account Map'!$A$6:$A$200,0)),"UNMAPPED"))</f>
        <v/>
      </c>
      <c r="I256" s="8" t="str">
        <f aca="false">IF($A256="","",IFERROR(INDEX('Account Map'!$E$6:$E$200,MATCH($A256,'Account Map'!$A$6:$A$200,0))&amp;"",""))</f>
        <v/>
      </c>
    </row>
    <row r="257" customFormat="false" ht="15" hidden="false" customHeight="false" outlineLevel="0" collapsed="false">
      <c r="D257" s="92"/>
      <c r="E257" s="92"/>
      <c r="F257" s="91" t="str">
        <f aca="false">IF($A257="","",N(D257)-N(E257))</f>
        <v/>
      </c>
      <c r="G257" s="8" t="str">
        <f aca="false">IF($A257="","",IFERROR(INDEX('Account Map'!$D$6:$D$200,MATCH($A257,'Account Map'!$A$6:$A$200,0)),"UNMAPPED"))</f>
        <v/>
      </c>
      <c r="H257" s="8" t="str">
        <f aca="false">IF($A257="","",IFERROR(INDEX('Account Map'!$C$6:$C$200,MATCH($A257,'Account Map'!$A$6:$A$200,0)),"UNMAPPED"))</f>
        <v/>
      </c>
      <c r="I257" s="8" t="str">
        <f aca="false">IF($A257="","",IFERROR(INDEX('Account Map'!$E$6:$E$200,MATCH($A257,'Account Map'!$A$6:$A$200,0))&amp;"",""))</f>
        <v/>
      </c>
    </row>
    <row r="258" customFormat="false" ht="15" hidden="false" customHeight="false" outlineLevel="0" collapsed="false">
      <c r="D258" s="92"/>
      <c r="E258" s="92"/>
      <c r="F258" s="91" t="str">
        <f aca="false">IF($A258="","",N(D258)-N(E258))</f>
        <v/>
      </c>
      <c r="G258" s="8" t="str">
        <f aca="false">IF($A258="","",IFERROR(INDEX('Account Map'!$D$6:$D$200,MATCH($A258,'Account Map'!$A$6:$A$200,0)),"UNMAPPED"))</f>
        <v/>
      </c>
      <c r="H258" s="8" t="str">
        <f aca="false">IF($A258="","",IFERROR(INDEX('Account Map'!$C$6:$C$200,MATCH($A258,'Account Map'!$A$6:$A$200,0)),"UNMAPPED"))</f>
        <v/>
      </c>
      <c r="I258" s="8" t="str">
        <f aca="false">IF($A258="","",IFERROR(INDEX('Account Map'!$E$6:$E$200,MATCH($A258,'Account Map'!$A$6:$A$200,0))&amp;"",""))</f>
        <v/>
      </c>
    </row>
    <row r="259" customFormat="false" ht="15" hidden="false" customHeight="false" outlineLevel="0" collapsed="false">
      <c r="D259" s="92"/>
      <c r="E259" s="92"/>
      <c r="F259" s="91" t="str">
        <f aca="false">IF($A259="","",N(D259)-N(E259))</f>
        <v/>
      </c>
      <c r="G259" s="8" t="str">
        <f aca="false">IF($A259="","",IFERROR(INDEX('Account Map'!$D$6:$D$200,MATCH($A259,'Account Map'!$A$6:$A$200,0)),"UNMAPPED"))</f>
        <v/>
      </c>
      <c r="H259" s="8" t="str">
        <f aca="false">IF($A259="","",IFERROR(INDEX('Account Map'!$C$6:$C$200,MATCH($A259,'Account Map'!$A$6:$A$200,0)),"UNMAPPED"))</f>
        <v/>
      </c>
      <c r="I259" s="8" t="str">
        <f aca="false">IF($A259="","",IFERROR(INDEX('Account Map'!$E$6:$E$200,MATCH($A259,'Account Map'!$A$6:$A$200,0))&amp;"",""))</f>
        <v/>
      </c>
    </row>
    <row r="260" customFormat="false" ht="15" hidden="false" customHeight="false" outlineLevel="0" collapsed="false">
      <c r="D260" s="92"/>
      <c r="E260" s="92"/>
      <c r="F260" s="91" t="str">
        <f aca="false">IF($A260="","",N(D260)-N(E260))</f>
        <v/>
      </c>
      <c r="G260" s="8" t="str">
        <f aca="false">IF($A260="","",IFERROR(INDEX('Account Map'!$D$6:$D$200,MATCH($A260,'Account Map'!$A$6:$A$200,0)),"UNMAPPED"))</f>
        <v/>
      </c>
      <c r="H260" s="8" t="str">
        <f aca="false">IF($A260="","",IFERROR(INDEX('Account Map'!$C$6:$C$200,MATCH($A260,'Account Map'!$A$6:$A$200,0)),"UNMAPPED"))</f>
        <v/>
      </c>
      <c r="I260" s="8" t="str">
        <f aca="false">IF($A260="","",IFERROR(INDEX('Account Map'!$E$6:$E$200,MATCH($A260,'Account Map'!$A$6:$A$200,0))&amp;"",""))</f>
        <v/>
      </c>
    </row>
    <row r="261" customFormat="false" ht="15" hidden="false" customHeight="false" outlineLevel="0" collapsed="false">
      <c r="D261" s="92"/>
      <c r="E261" s="92"/>
      <c r="F261" s="91" t="str">
        <f aca="false">IF($A261="","",N(D261)-N(E261))</f>
        <v/>
      </c>
      <c r="G261" s="8" t="str">
        <f aca="false">IF($A261="","",IFERROR(INDEX('Account Map'!$D$6:$D$200,MATCH($A261,'Account Map'!$A$6:$A$200,0)),"UNMAPPED"))</f>
        <v/>
      </c>
      <c r="H261" s="8" t="str">
        <f aca="false">IF($A261="","",IFERROR(INDEX('Account Map'!$C$6:$C$200,MATCH($A261,'Account Map'!$A$6:$A$200,0)),"UNMAPPED"))</f>
        <v/>
      </c>
      <c r="I261" s="8" t="str">
        <f aca="false">IF($A261="","",IFERROR(INDEX('Account Map'!$E$6:$E$200,MATCH($A261,'Account Map'!$A$6:$A$200,0))&amp;"",""))</f>
        <v/>
      </c>
    </row>
    <row r="262" customFormat="false" ht="15" hidden="false" customHeight="false" outlineLevel="0" collapsed="false">
      <c r="D262" s="92"/>
      <c r="E262" s="92"/>
      <c r="F262" s="91" t="str">
        <f aca="false">IF($A262="","",N(D262)-N(E262))</f>
        <v/>
      </c>
      <c r="G262" s="8" t="str">
        <f aca="false">IF($A262="","",IFERROR(INDEX('Account Map'!$D$6:$D$200,MATCH($A262,'Account Map'!$A$6:$A$200,0)),"UNMAPPED"))</f>
        <v/>
      </c>
      <c r="H262" s="8" t="str">
        <f aca="false">IF($A262="","",IFERROR(INDEX('Account Map'!$C$6:$C$200,MATCH($A262,'Account Map'!$A$6:$A$200,0)),"UNMAPPED"))</f>
        <v/>
      </c>
      <c r="I262" s="8" t="str">
        <f aca="false">IF($A262="","",IFERROR(INDEX('Account Map'!$E$6:$E$200,MATCH($A262,'Account Map'!$A$6:$A$200,0))&amp;"",""))</f>
        <v/>
      </c>
    </row>
    <row r="263" customFormat="false" ht="15" hidden="false" customHeight="false" outlineLevel="0" collapsed="false">
      <c r="D263" s="92"/>
      <c r="E263" s="92"/>
      <c r="F263" s="91" t="str">
        <f aca="false">IF($A263="","",N(D263)-N(E263))</f>
        <v/>
      </c>
      <c r="G263" s="8" t="str">
        <f aca="false">IF($A263="","",IFERROR(INDEX('Account Map'!$D$6:$D$200,MATCH($A263,'Account Map'!$A$6:$A$200,0)),"UNMAPPED"))</f>
        <v/>
      </c>
      <c r="H263" s="8" t="str">
        <f aca="false">IF($A263="","",IFERROR(INDEX('Account Map'!$C$6:$C$200,MATCH($A263,'Account Map'!$A$6:$A$200,0)),"UNMAPPED"))</f>
        <v/>
      </c>
      <c r="I263" s="8" t="str">
        <f aca="false">IF($A263="","",IFERROR(INDEX('Account Map'!$E$6:$E$200,MATCH($A263,'Account Map'!$A$6:$A$200,0))&amp;"",""))</f>
        <v/>
      </c>
    </row>
    <row r="264" customFormat="false" ht="15" hidden="false" customHeight="false" outlineLevel="0" collapsed="false">
      <c r="D264" s="92"/>
      <c r="E264" s="92"/>
      <c r="F264" s="91" t="str">
        <f aca="false">IF($A264="","",N(D264)-N(E264))</f>
        <v/>
      </c>
      <c r="G264" s="8" t="str">
        <f aca="false">IF($A264="","",IFERROR(INDEX('Account Map'!$D$6:$D$200,MATCH($A264,'Account Map'!$A$6:$A$200,0)),"UNMAPPED"))</f>
        <v/>
      </c>
      <c r="H264" s="8" t="str">
        <f aca="false">IF($A264="","",IFERROR(INDEX('Account Map'!$C$6:$C$200,MATCH($A264,'Account Map'!$A$6:$A$200,0)),"UNMAPPED"))</f>
        <v/>
      </c>
      <c r="I264" s="8" t="str">
        <f aca="false">IF($A264="","",IFERROR(INDEX('Account Map'!$E$6:$E$200,MATCH($A264,'Account Map'!$A$6:$A$200,0))&amp;"",""))</f>
        <v/>
      </c>
    </row>
    <row r="265" customFormat="false" ht="15" hidden="false" customHeight="false" outlineLevel="0" collapsed="false">
      <c r="D265" s="92"/>
      <c r="E265" s="92"/>
      <c r="F265" s="91" t="str">
        <f aca="false">IF($A265="","",N(D265)-N(E265))</f>
        <v/>
      </c>
      <c r="G265" s="8" t="str">
        <f aca="false">IF($A265="","",IFERROR(INDEX('Account Map'!$D$6:$D$200,MATCH($A265,'Account Map'!$A$6:$A$200,0)),"UNMAPPED"))</f>
        <v/>
      </c>
      <c r="H265" s="8" t="str">
        <f aca="false">IF($A265="","",IFERROR(INDEX('Account Map'!$C$6:$C$200,MATCH($A265,'Account Map'!$A$6:$A$200,0)),"UNMAPPED"))</f>
        <v/>
      </c>
      <c r="I265" s="8" t="str">
        <f aca="false">IF($A265="","",IFERROR(INDEX('Account Map'!$E$6:$E$200,MATCH($A265,'Account Map'!$A$6:$A$200,0))&amp;"",""))</f>
        <v/>
      </c>
    </row>
    <row r="266" customFormat="false" ht="15" hidden="false" customHeight="false" outlineLevel="0" collapsed="false">
      <c r="D266" s="92"/>
      <c r="E266" s="92"/>
      <c r="F266" s="91" t="str">
        <f aca="false">IF($A266="","",N(D266)-N(E266))</f>
        <v/>
      </c>
      <c r="G266" s="8" t="str">
        <f aca="false">IF($A266="","",IFERROR(INDEX('Account Map'!$D$6:$D$200,MATCH($A266,'Account Map'!$A$6:$A$200,0)),"UNMAPPED"))</f>
        <v/>
      </c>
      <c r="H266" s="8" t="str">
        <f aca="false">IF($A266="","",IFERROR(INDEX('Account Map'!$C$6:$C$200,MATCH($A266,'Account Map'!$A$6:$A$200,0)),"UNMAPPED"))</f>
        <v/>
      </c>
      <c r="I266" s="8" t="str">
        <f aca="false">IF($A266="","",IFERROR(INDEX('Account Map'!$E$6:$E$200,MATCH($A266,'Account Map'!$A$6:$A$200,0))&amp;"",""))</f>
        <v/>
      </c>
    </row>
    <row r="267" customFormat="false" ht="15" hidden="false" customHeight="false" outlineLevel="0" collapsed="false">
      <c r="D267" s="92"/>
      <c r="E267" s="92"/>
      <c r="F267" s="91" t="str">
        <f aca="false">IF($A267="","",N(D267)-N(E267))</f>
        <v/>
      </c>
      <c r="G267" s="8" t="str">
        <f aca="false">IF($A267="","",IFERROR(INDEX('Account Map'!$D$6:$D$200,MATCH($A267,'Account Map'!$A$6:$A$200,0)),"UNMAPPED"))</f>
        <v/>
      </c>
      <c r="H267" s="8" t="str">
        <f aca="false">IF($A267="","",IFERROR(INDEX('Account Map'!$C$6:$C$200,MATCH($A267,'Account Map'!$A$6:$A$200,0)),"UNMAPPED"))</f>
        <v/>
      </c>
      <c r="I267" s="8" t="str">
        <f aca="false">IF($A267="","",IFERROR(INDEX('Account Map'!$E$6:$E$200,MATCH($A267,'Account Map'!$A$6:$A$200,0))&amp;"",""))</f>
        <v/>
      </c>
    </row>
    <row r="268" customFormat="false" ht="15" hidden="false" customHeight="false" outlineLevel="0" collapsed="false">
      <c r="D268" s="92"/>
      <c r="E268" s="92"/>
      <c r="F268" s="91" t="str">
        <f aca="false">IF($A268="","",N(D268)-N(E268))</f>
        <v/>
      </c>
      <c r="G268" s="8" t="str">
        <f aca="false">IF($A268="","",IFERROR(INDEX('Account Map'!$D$6:$D$200,MATCH($A268,'Account Map'!$A$6:$A$200,0)),"UNMAPPED"))</f>
        <v/>
      </c>
      <c r="H268" s="8" t="str">
        <f aca="false">IF($A268="","",IFERROR(INDEX('Account Map'!$C$6:$C$200,MATCH($A268,'Account Map'!$A$6:$A$200,0)),"UNMAPPED"))</f>
        <v/>
      </c>
      <c r="I268" s="8" t="str">
        <f aca="false">IF($A268="","",IFERROR(INDEX('Account Map'!$E$6:$E$200,MATCH($A268,'Account Map'!$A$6:$A$200,0))&amp;"",""))</f>
        <v/>
      </c>
    </row>
    <row r="269" customFormat="false" ht="15" hidden="false" customHeight="false" outlineLevel="0" collapsed="false">
      <c r="D269" s="92"/>
      <c r="E269" s="92"/>
      <c r="F269" s="91" t="str">
        <f aca="false">IF($A269="","",N(D269)-N(E269))</f>
        <v/>
      </c>
      <c r="G269" s="8" t="str">
        <f aca="false">IF($A269="","",IFERROR(INDEX('Account Map'!$D$6:$D$200,MATCH($A269,'Account Map'!$A$6:$A$200,0)),"UNMAPPED"))</f>
        <v/>
      </c>
      <c r="H269" s="8" t="str">
        <f aca="false">IF($A269="","",IFERROR(INDEX('Account Map'!$C$6:$C$200,MATCH($A269,'Account Map'!$A$6:$A$200,0)),"UNMAPPED"))</f>
        <v/>
      </c>
      <c r="I269" s="8" t="str">
        <f aca="false">IF($A269="","",IFERROR(INDEX('Account Map'!$E$6:$E$200,MATCH($A269,'Account Map'!$A$6:$A$200,0))&amp;"",""))</f>
        <v/>
      </c>
    </row>
    <row r="270" customFormat="false" ht="15" hidden="false" customHeight="false" outlineLevel="0" collapsed="false">
      <c r="D270" s="92"/>
      <c r="E270" s="92"/>
      <c r="F270" s="91" t="str">
        <f aca="false">IF($A270="","",N(D270)-N(E270))</f>
        <v/>
      </c>
      <c r="G270" s="8" t="str">
        <f aca="false">IF($A270="","",IFERROR(INDEX('Account Map'!$D$6:$D$200,MATCH($A270,'Account Map'!$A$6:$A$200,0)),"UNMAPPED"))</f>
        <v/>
      </c>
      <c r="H270" s="8" t="str">
        <f aca="false">IF($A270="","",IFERROR(INDEX('Account Map'!$C$6:$C$200,MATCH($A270,'Account Map'!$A$6:$A$200,0)),"UNMAPPED"))</f>
        <v/>
      </c>
      <c r="I270" s="8" t="str">
        <f aca="false">IF($A270="","",IFERROR(INDEX('Account Map'!$E$6:$E$200,MATCH($A270,'Account Map'!$A$6:$A$200,0))&amp;"",""))</f>
        <v/>
      </c>
    </row>
    <row r="271" customFormat="false" ht="15" hidden="false" customHeight="false" outlineLevel="0" collapsed="false">
      <c r="D271" s="92"/>
      <c r="E271" s="92"/>
      <c r="F271" s="91" t="str">
        <f aca="false">IF($A271="","",N(D271)-N(E271))</f>
        <v/>
      </c>
      <c r="G271" s="8" t="str">
        <f aca="false">IF($A271="","",IFERROR(INDEX('Account Map'!$D$6:$D$200,MATCH($A271,'Account Map'!$A$6:$A$200,0)),"UNMAPPED"))</f>
        <v/>
      </c>
      <c r="H271" s="8" t="str">
        <f aca="false">IF($A271="","",IFERROR(INDEX('Account Map'!$C$6:$C$200,MATCH($A271,'Account Map'!$A$6:$A$200,0)),"UNMAPPED"))</f>
        <v/>
      </c>
      <c r="I271" s="8" t="str">
        <f aca="false">IF($A271="","",IFERROR(INDEX('Account Map'!$E$6:$E$200,MATCH($A271,'Account Map'!$A$6:$A$200,0))&amp;"",""))</f>
        <v/>
      </c>
    </row>
    <row r="272" customFormat="false" ht="15" hidden="false" customHeight="false" outlineLevel="0" collapsed="false">
      <c r="D272" s="92"/>
      <c r="E272" s="92"/>
      <c r="F272" s="91" t="str">
        <f aca="false">IF($A272="","",N(D272)-N(E272))</f>
        <v/>
      </c>
      <c r="G272" s="8" t="str">
        <f aca="false">IF($A272="","",IFERROR(INDEX('Account Map'!$D$6:$D$200,MATCH($A272,'Account Map'!$A$6:$A$200,0)),"UNMAPPED"))</f>
        <v/>
      </c>
      <c r="H272" s="8" t="str">
        <f aca="false">IF($A272="","",IFERROR(INDEX('Account Map'!$C$6:$C$200,MATCH($A272,'Account Map'!$A$6:$A$200,0)),"UNMAPPED"))</f>
        <v/>
      </c>
      <c r="I272" s="8" t="str">
        <f aca="false">IF($A272="","",IFERROR(INDEX('Account Map'!$E$6:$E$200,MATCH($A272,'Account Map'!$A$6:$A$200,0))&amp;"",""))</f>
        <v/>
      </c>
    </row>
    <row r="273" customFormat="false" ht="15" hidden="false" customHeight="false" outlineLevel="0" collapsed="false">
      <c r="D273" s="92"/>
      <c r="E273" s="92"/>
      <c r="F273" s="91" t="str">
        <f aca="false">IF($A273="","",N(D273)-N(E273))</f>
        <v/>
      </c>
      <c r="G273" s="8" t="str">
        <f aca="false">IF($A273="","",IFERROR(INDEX('Account Map'!$D$6:$D$200,MATCH($A273,'Account Map'!$A$6:$A$200,0)),"UNMAPPED"))</f>
        <v/>
      </c>
      <c r="H273" s="8" t="str">
        <f aca="false">IF($A273="","",IFERROR(INDEX('Account Map'!$C$6:$C$200,MATCH($A273,'Account Map'!$A$6:$A$200,0)),"UNMAPPED"))</f>
        <v/>
      </c>
      <c r="I273" s="8" t="str">
        <f aca="false">IF($A273="","",IFERROR(INDEX('Account Map'!$E$6:$E$200,MATCH($A273,'Account Map'!$A$6:$A$200,0))&amp;"",""))</f>
        <v/>
      </c>
    </row>
    <row r="274" customFormat="false" ht="15" hidden="false" customHeight="false" outlineLevel="0" collapsed="false">
      <c r="D274" s="92"/>
      <c r="E274" s="92"/>
      <c r="F274" s="91" t="str">
        <f aca="false">IF($A274="","",N(D274)-N(E274))</f>
        <v/>
      </c>
      <c r="G274" s="8" t="str">
        <f aca="false">IF($A274="","",IFERROR(INDEX('Account Map'!$D$6:$D$200,MATCH($A274,'Account Map'!$A$6:$A$200,0)),"UNMAPPED"))</f>
        <v/>
      </c>
      <c r="H274" s="8" t="str">
        <f aca="false">IF($A274="","",IFERROR(INDEX('Account Map'!$C$6:$C$200,MATCH($A274,'Account Map'!$A$6:$A$200,0)),"UNMAPPED"))</f>
        <v/>
      </c>
      <c r="I274" s="8" t="str">
        <f aca="false">IF($A274="","",IFERROR(INDEX('Account Map'!$E$6:$E$200,MATCH($A274,'Account Map'!$A$6:$A$200,0))&amp;"",""))</f>
        <v/>
      </c>
    </row>
    <row r="275" customFormat="false" ht="15" hidden="false" customHeight="false" outlineLevel="0" collapsed="false">
      <c r="D275" s="92"/>
      <c r="E275" s="92"/>
      <c r="F275" s="91" t="str">
        <f aca="false">IF($A275="","",N(D275)-N(E275))</f>
        <v/>
      </c>
      <c r="G275" s="8" t="str">
        <f aca="false">IF($A275="","",IFERROR(INDEX('Account Map'!$D$6:$D$200,MATCH($A275,'Account Map'!$A$6:$A$200,0)),"UNMAPPED"))</f>
        <v/>
      </c>
      <c r="H275" s="8" t="str">
        <f aca="false">IF($A275="","",IFERROR(INDEX('Account Map'!$C$6:$C$200,MATCH($A275,'Account Map'!$A$6:$A$200,0)),"UNMAPPED"))</f>
        <v/>
      </c>
      <c r="I275" s="8" t="str">
        <f aca="false">IF($A275="","",IFERROR(INDEX('Account Map'!$E$6:$E$200,MATCH($A275,'Account Map'!$A$6:$A$200,0))&amp;"",""))</f>
        <v/>
      </c>
    </row>
    <row r="276" customFormat="false" ht="15" hidden="false" customHeight="false" outlineLevel="0" collapsed="false">
      <c r="D276" s="92"/>
      <c r="E276" s="92"/>
      <c r="F276" s="91" t="str">
        <f aca="false">IF($A276="","",N(D276)-N(E276))</f>
        <v/>
      </c>
      <c r="G276" s="8" t="str">
        <f aca="false">IF($A276="","",IFERROR(INDEX('Account Map'!$D$6:$D$200,MATCH($A276,'Account Map'!$A$6:$A$200,0)),"UNMAPPED"))</f>
        <v/>
      </c>
      <c r="H276" s="8" t="str">
        <f aca="false">IF($A276="","",IFERROR(INDEX('Account Map'!$C$6:$C$200,MATCH($A276,'Account Map'!$A$6:$A$200,0)),"UNMAPPED"))</f>
        <v/>
      </c>
      <c r="I276" s="8" t="str">
        <f aca="false">IF($A276="","",IFERROR(INDEX('Account Map'!$E$6:$E$200,MATCH($A276,'Account Map'!$A$6:$A$200,0))&amp;"",""))</f>
        <v/>
      </c>
    </row>
    <row r="277" customFormat="false" ht="15" hidden="false" customHeight="false" outlineLevel="0" collapsed="false">
      <c r="D277" s="92"/>
      <c r="E277" s="92"/>
      <c r="F277" s="91" t="str">
        <f aca="false">IF($A277="","",N(D277)-N(E277))</f>
        <v/>
      </c>
      <c r="G277" s="8" t="str">
        <f aca="false">IF($A277="","",IFERROR(INDEX('Account Map'!$D$6:$D$200,MATCH($A277,'Account Map'!$A$6:$A$200,0)),"UNMAPPED"))</f>
        <v/>
      </c>
      <c r="H277" s="8" t="str">
        <f aca="false">IF($A277="","",IFERROR(INDEX('Account Map'!$C$6:$C$200,MATCH($A277,'Account Map'!$A$6:$A$200,0)),"UNMAPPED"))</f>
        <v/>
      </c>
      <c r="I277" s="8" t="str">
        <f aca="false">IF($A277="","",IFERROR(INDEX('Account Map'!$E$6:$E$200,MATCH($A277,'Account Map'!$A$6:$A$200,0))&amp;"",""))</f>
        <v/>
      </c>
    </row>
    <row r="278" customFormat="false" ht="15" hidden="false" customHeight="false" outlineLevel="0" collapsed="false">
      <c r="D278" s="92"/>
      <c r="E278" s="92"/>
      <c r="F278" s="91" t="str">
        <f aca="false">IF($A278="","",N(D278)-N(E278))</f>
        <v/>
      </c>
      <c r="G278" s="8" t="str">
        <f aca="false">IF($A278="","",IFERROR(INDEX('Account Map'!$D$6:$D$200,MATCH($A278,'Account Map'!$A$6:$A$200,0)),"UNMAPPED"))</f>
        <v/>
      </c>
      <c r="H278" s="8" t="str">
        <f aca="false">IF($A278="","",IFERROR(INDEX('Account Map'!$C$6:$C$200,MATCH($A278,'Account Map'!$A$6:$A$200,0)),"UNMAPPED"))</f>
        <v/>
      </c>
      <c r="I278" s="8" t="str">
        <f aca="false">IF($A278="","",IFERROR(INDEX('Account Map'!$E$6:$E$200,MATCH($A278,'Account Map'!$A$6:$A$200,0))&amp;"",""))</f>
        <v/>
      </c>
    </row>
    <row r="279" customFormat="false" ht="15" hidden="false" customHeight="false" outlineLevel="0" collapsed="false">
      <c r="D279" s="92"/>
      <c r="E279" s="92"/>
      <c r="F279" s="91" t="str">
        <f aca="false">IF($A279="","",N(D279)-N(E279))</f>
        <v/>
      </c>
      <c r="G279" s="8" t="str">
        <f aca="false">IF($A279="","",IFERROR(INDEX('Account Map'!$D$6:$D$200,MATCH($A279,'Account Map'!$A$6:$A$200,0)),"UNMAPPED"))</f>
        <v/>
      </c>
      <c r="H279" s="8" t="str">
        <f aca="false">IF($A279="","",IFERROR(INDEX('Account Map'!$C$6:$C$200,MATCH($A279,'Account Map'!$A$6:$A$200,0)),"UNMAPPED"))</f>
        <v/>
      </c>
      <c r="I279" s="8" t="str">
        <f aca="false">IF($A279="","",IFERROR(INDEX('Account Map'!$E$6:$E$200,MATCH($A279,'Account Map'!$A$6:$A$200,0))&amp;"",""))</f>
        <v/>
      </c>
    </row>
    <row r="280" customFormat="false" ht="15" hidden="false" customHeight="false" outlineLevel="0" collapsed="false">
      <c r="D280" s="92"/>
      <c r="E280" s="92"/>
      <c r="F280" s="91" t="str">
        <f aca="false">IF($A280="","",N(D280)-N(E280))</f>
        <v/>
      </c>
      <c r="G280" s="8" t="str">
        <f aca="false">IF($A280="","",IFERROR(INDEX('Account Map'!$D$6:$D$200,MATCH($A280,'Account Map'!$A$6:$A$200,0)),"UNMAPPED"))</f>
        <v/>
      </c>
      <c r="H280" s="8" t="str">
        <f aca="false">IF($A280="","",IFERROR(INDEX('Account Map'!$C$6:$C$200,MATCH($A280,'Account Map'!$A$6:$A$200,0)),"UNMAPPED"))</f>
        <v/>
      </c>
      <c r="I280" s="8" t="str">
        <f aca="false">IF($A280="","",IFERROR(INDEX('Account Map'!$E$6:$E$200,MATCH($A280,'Account Map'!$A$6:$A$200,0))&amp;"",""))</f>
        <v/>
      </c>
    </row>
    <row r="281" customFormat="false" ht="15" hidden="false" customHeight="false" outlineLevel="0" collapsed="false">
      <c r="D281" s="92"/>
      <c r="E281" s="92"/>
      <c r="F281" s="91" t="str">
        <f aca="false">IF($A281="","",N(D281)-N(E281))</f>
        <v/>
      </c>
      <c r="G281" s="8" t="str">
        <f aca="false">IF($A281="","",IFERROR(INDEX('Account Map'!$D$6:$D$200,MATCH($A281,'Account Map'!$A$6:$A$200,0)),"UNMAPPED"))</f>
        <v/>
      </c>
      <c r="H281" s="8" t="str">
        <f aca="false">IF($A281="","",IFERROR(INDEX('Account Map'!$C$6:$C$200,MATCH($A281,'Account Map'!$A$6:$A$200,0)),"UNMAPPED"))</f>
        <v/>
      </c>
      <c r="I281" s="8" t="str">
        <f aca="false">IF($A281="","",IFERROR(INDEX('Account Map'!$E$6:$E$200,MATCH($A281,'Account Map'!$A$6:$A$200,0))&amp;"",""))</f>
        <v/>
      </c>
    </row>
    <row r="282" customFormat="false" ht="15" hidden="false" customHeight="false" outlineLevel="0" collapsed="false">
      <c r="D282" s="92"/>
      <c r="E282" s="92"/>
      <c r="F282" s="91" t="str">
        <f aca="false">IF($A282="","",N(D282)-N(E282))</f>
        <v/>
      </c>
      <c r="G282" s="8" t="str">
        <f aca="false">IF($A282="","",IFERROR(INDEX('Account Map'!$D$6:$D$200,MATCH($A282,'Account Map'!$A$6:$A$200,0)),"UNMAPPED"))</f>
        <v/>
      </c>
      <c r="H282" s="8" t="str">
        <f aca="false">IF($A282="","",IFERROR(INDEX('Account Map'!$C$6:$C$200,MATCH($A282,'Account Map'!$A$6:$A$200,0)),"UNMAPPED"))</f>
        <v/>
      </c>
      <c r="I282" s="8" t="str">
        <f aca="false">IF($A282="","",IFERROR(INDEX('Account Map'!$E$6:$E$200,MATCH($A282,'Account Map'!$A$6:$A$200,0))&amp;"",""))</f>
        <v/>
      </c>
    </row>
    <row r="283" customFormat="false" ht="15" hidden="false" customHeight="false" outlineLevel="0" collapsed="false">
      <c r="D283" s="92"/>
      <c r="E283" s="92"/>
      <c r="F283" s="91" t="str">
        <f aca="false">IF($A283="","",N(D283)-N(E283))</f>
        <v/>
      </c>
      <c r="G283" s="8" t="str">
        <f aca="false">IF($A283="","",IFERROR(INDEX('Account Map'!$D$6:$D$200,MATCH($A283,'Account Map'!$A$6:$A$200,0)),"UNMAPPED"))</f>
        <v/>
      </c>
      <c r="H283" s="8" t="str">
        <f aca="false">IF($A283="","",IFERROR(INDEX('Account Map'!$C$6:$C$200,MATCH($A283,'Account Map'!$A$6:$A$200,0)),"UNMAPPED"))</f>
        <v/>
      </c>
      <c r="I283" s="8" t="str">
        <f aca="false">IF($A283="","",IFERROR(INDEX('Account Map'!$E$6:$E$200,MATCH($A283,'Account Map'!$A$6:$A$200,0))&amp;"",""))</f>
        <v/>
      </c>
    </row>
    <row r="284" customFormat="false" ht="15" hidden="false" customHeight="false" outlineLevel="0" collapsed="false">
      <c r="D284" s="92"/>
      <c r="E284" s="92"/>
      <c r="F284" s="91" t="str">
        <f aca="false">IF($A284="","",N(D284)-N(E284))</f>
        <v/>
      </c>
      <c r="G284" s="8" t="str">
        <f aca="false">IF($A284="","",IFERROR(INDEX('Account Map'!$D$6:$D$200,MATCH($A284,'Account Map'!$A$6:$A$200,0)),"UNMAPPED"))</f>
        <v/>
      </c>
      <c r="H284" s="8" t="str">
        <f aca="false">IF($A284="","",IFERROR(INDEX('Account Map'!$C$6:$C$200,MATCH($A284,'Account Map'!$A$6:$A$200,0)),"UNMAPPED"))</f>
        <v/>
      </c>
      <c r="I284" s="8" t="str">
        <f aca="false">IF($A284="","",IFERROR(INDEX('Account Map'!$E$6:$E$200,MATCH($A284,'Account Map'!$A$6:$A$200,0))&amp;"",""))</f>
        <v/>
      </c>
    </row>
    <row r="285" customFormat="false" ht="15" hidden="false" customHeight="false" outlineLevel="0" collapsed="false">
      <c r="D285" s="92"/>
      <c r="E285" s="92"/>
      <c r="F285" s="91" t="str">
        <f aca="false">IF($A285="","",N(D285)-N(E285))</f>
        <v/>
      </c>
      <c r="G285" s="8" t="str">
        <f aca="false">IF($A285="","",IFERROR(INDEX('Account Map'!$D$6:$D$200,MATCH($A285,'Account Map'!$A$6:$A$200,0)),"UNMAPPED"))</f>
        <v/>
      </c>
      <c r="H285" s="8" t="str">
        <f aca="false">IF($A285="","",IFERROR(INDEX('Account Map'!$C$6:$C$200,MATCH($A285,'Account Map'!$A$6:$A$200,0)),"UNMAPPED"))</f>
        <v/>
      </c>
      <c r="I285" s="8" t="str">
        <f aca="false">IF($A285="","",IFERROR(INDEX('Account Map'!$E$6:$E$200,MATCH($A285,'Account Map'!$A$6:$A$200,0))&amp;"",""))</f>
        <v/>
      </c>
    </row>
    <row r="286" customFormat="false" ht="15" hidden="false" customHeight="false" outlineLevel="0" collapsed="false">
      <c r="D286" s="92"/>
      <c r="E286" s="92"/>
      <c r="F286" s="91" t="str">
        <f aca="false">IF($A286="","",N(D286)-N(E286))</f>
        <v/>
      </c>
      <c r="G286" s="8" t="str">
        <f aca="false">IF($A286="","",IFERROR(INDEX('Account Map'!$D$6:$D$200,MATCH($A286,'Account Map'!$A$6:$A$200,0)),"UNMAPPED"))</f>
        <v/>
      </c>
      <c r="H286" s="8" t="str">
        <f aca="false">IF($A286="","",IFERROR(INDEX('Account Map'!$C$6:$C$200,MATCH($A286,'Account Map'!$A$6:$A$200,0)),"UNMAPPED"))</f>
        <v/>
      </c>
      <c r="I286" s="8" t="str">
        <f aca="false">IF($A286="","",IFERROR(INDEX('Account Map'!$E$6:$E$200,MATCH($A286,'Account Map'!$A$6:$A$200,0))&amp;"",""))</f>
        <v/>
      </c>
    </row>
    <row r="287" customFormat="false" ht="15" hidden="false" customHeight="false" outlineLevel="0" collapsed="false">
      <c r="D287" s="92"/>
      <c r="E287" s="92"/>
      <c r="F287" s="91" t="str">
        <f aca="false">IF($A287="","",N(D287)-N(E287))</f>
        <v/>
      </c>
      <c r="G287" s="8" t="str">
        <f aca="false">IF($A287="","",IFERROR(INDEX('Account Map'!$D$6:$D$200,MATCH($A287,'Account Map'!$A$6:$A$200,0)),"UNMAPPED"))</f>
        <v/>
      </c>
      <c r="H287" s="8" t="str">
        <f aca="false">IF($A287="","",IFERROR(INDEX('Account Map'!$C$6:$C$200,MATCH($A287,'Account Map'!$A$6:$A$200,0)),"UNMAPPED"))</f>
        <v/>
      </c>
      <c r="I287" s="8" t="str">
        <f aca="false">IF($A287="","",IFERROR(INDEX('Account Map'!$E$6:$E$200,MATCH($A287,'Account Map'!$A$6:$A$200,0))&amp;"",""))</f>
        <v/>
      </c>
    </row>
    <row r="288" customFormat="false" ht="15" hidden="false" customHeight="false" outlineLevel="0" collapsed="false">
      <c r="D288" s="92"/>
      <c r="E288" s="92"/>
      <c r="F288" s="91" t="str">
        <f aca="false">IF($A288="","",N(D288)-N(E288))</f>
        <v/>
      </c>
      <c r="G288" s="8" t="str">
        <f aca="false">IF($A288="","",IFERROR(INDEX('Account Map'!$D$6:$D$200,MATCH($A288,'Account Map'!$A$6:$A$200,0)),"UNMAPPED"))</f>
        <v/>
      </c>
      <c r="H288" s="8" t="str">
        <f aca="false">IF($A288="","",IFERROR(INDEX('Account Map'!$C$6:$C$200,MATCH($A288,'Account Map'!$A$6:$A$200,0)),"UNMAPPED"))</f>
        <v/>
      </c>
      <c r="I288" s="8" t="str">
        <f aca="false">IF($A288="","",IFERROR(INDEX('Account Map'!$E$6:$E$200,MATCH($A288,'Account Map'!$A$6:$A$200,0))&amp;"",""))</f>
        <v/>
      </c>
    </row>
    <row r="289" customFormat="false" ht="15" hidden="false" customHeight="false" outlineLevel="0" collapsed="false">
      <c r="D289" s="92"/>
      <c r="E289" s="92"/>
      <c r="F289" s="91" t="str">
        <f aca="false">IF($A289="","",N(D289)-N(E289))</f>
        <v/>
      </c>
      <c r="G289" s="8" t="str">
        <f aca="false">IF($A289="","",IFERROR(INDEX('Account Map'!$D$6:$D$200,MATCH($A289,'Account Map'!$A$6:$A$200,0)),"UNMAPPED"))</f>
        <v/>
      </c>
      <c r="H289" s="8" t="str">
        <f aca="false">IF($A289="","",IFERROR(INDEX('Account Map'!$C$6:$C$200,MATCH($A289,'Account Map'!$A$6:$A$200,0)),"UNMAPPED"))</f>
        <v/>
      </c>
      <c r="I289" s="8" t="str">
        <f aca="false">IF($A289="","",IFERROR(INDEX('Account Map'!$E$6:$E$200,MATCH($A289,'Account Map'!$A$6:$A$200,0))&amp;"",""))</f>
        <v/>
      </c>
    </row>
    <row r="290" customFormat="false" ht="15" hidden="false" customHeight="false" outlineLevel="0" collapsed="false">
      <c r="D290" s="92"/>
      <c r="E290" s="92"/>
      <c r="F290" s="91" t="str">
        <f aca="false">IF($A290="","",N(D290)-N(E290))</f>
        <v/>
      </c>
      <c r="G290" s="8" t="str">
        <f aca="false">IF($A290="","",IFERROR(INDEX('Account Map'!$D$6:$D$200,MATCH($A290,'Account Map'!$A$6:$A$200,0)),"UNMAPPED"))</f>
        <v/>
      </c>
      <c r="H290" s="8" t="str">
        <f aca="false">IF($A290="","",IFERROR(INDEX('Account Map'!$C$6:$C$200,MATCH($A290,'Account Map'!$A$6:$A$200,0)),"UNMAPPED"))</f>
        <v/>
      </c>
      <c r="I290" s="8" t="str">
        <f aca="false">IF($A290="","",IFERROR(INDEX('Account Map'!$E$6:$E$200,MATCH($A290,'Account Map'!$A$6:$A$200,0))&amp;"",""))</f>
        <v/>
      </c>
    </row>
    <row r="291" customFormat="false" ht="15" hidden="false" customHeight="false" outlineLevel="0" collapsed="false">
      <c r="D291" s="92"/>
      <c r="E291" s="92"/>
      <c r="F291" s="91" t="str">
        <f aca="false">IF($A291="","",N(D291)-N(E291))</f>
        <v/>
      </c>
      <c r="G291" s="8" t="str">
        <f aca="false">IF($A291="","",IFERROR(INDEX('Account Map'!$D$6:$D$200,MATCH($A291,'Account Map'!$A$6:$A$200,0)),"UNMAPPED"))</f>
        <v/>
      </c>
      <c r="H291" s="8" t="str">
        <f aca="false">IF($A291="","",IFERROR(INDEX('Account Map'!$C$6:$C$200,MATCH($A291,'Account Map'!$A$6:$A$200,0)),"UNMAPPED"))</f>
        <v/>
      </c>
      <c r="I291" s="8" t="str">
        <f aca="false">IF($A291="","",IFERROR(INDEX('Account Map'!$E$6:$E$200,MATCH($A291,'Account Map'!$A$6:$A$200,0))&amp;"",""))</f>
        <v/>
      </c>
    </row>
    <row r="292" customFormat="false" ht="15" hidden="false" customHeight="false" outlineLevel="0" collapsed="false">
      <c r="D292" s="92"/>
      <c r="E292" s="92"/>
      <c r="F292" s="91" t="str">
        <f aca="false">IF($A292="","",N(D292)-N(E292))</f>
        <v/>
      </c>
      <c r="G292" s="8" t="str">
        <f aca="false">IF($A292="","",IFERROR(INDEX('Account Map'!$D$6:$D$200,MATCH($A292,'Account Map'!$A$6:$A$200,0)),"UNMAPPED"))</f>
        <v/>
      </c>
      <c r="H292" s="8" t="str">
        <f aca="false">IF($A292="","",IFERROR(INDEX('Account Map'!$C$6:$C$200,MATCH($A292,'Account Map'!$A$6:$A$200,0)),"UNMAPPED"))</f>
        <v/>
      </c>
      <c r="I292" s="8" t="str">
        <f aca="false">IF($A292="","",IFERROR(INDEX('Account Map'!$E$6:$E$200,MATCH($A292,'Account Map'!$A$6:$A$200,0))&amp;"",""))</f>
        <v/>
      </c>
    </row>
    <row r="293" customFormat="false" ht="15" hidden="false" customHeight="false" outlineLevel="0" collapsed="false">
      <c r="D293" s="92"/>
      <c r="E293" s="92"/>
      <c r="F293" s="91" t="str">
        <f aca="false">IF($A293="","",N(D293)-N(E293))</f>
        <v/>
      </c>
      <c r="G293" s="8" t="str">
        <f aca="false">IF($A293="","",IFERROR(INDEX('Account Map'!$D$6:$D$200,MATCH($A293,'Account Map'!$A$6:$A$200,0)),"UNMAPPED"))</f>
        <v/>
      </c>
      <c r="H293" s="8" t="str">
        <f aca="false">IF($A293="","",IFERROR(INDEX('Account Map'!$C$6:$C$200,MATCH($A293,'Account Map'!$A$6:$A$200,0)),"UNMAPPED"))</f>
        <v/>
      </c>
      <c r="I293" s="8" t="str">
        <f aca="false">IF($A293="","",IFERROR(INDEX('Account Map'!$E$6:$E$200,MATCH($A293,'Account Map'!$A$6:$A$200,0))&amp;"",""))</f>
        <v/>
      </c>
    </row>
    <row r="294" customFormat="false" ht="15" hidden="false" customHeight="false" outlineLevel="0" collapsed="false">
      <c r="D294" s="92"/>
      <c r="E294" s="92"/>
      <c r="F294" s="91" t="str">
        <f aca="false">IF($A294="","",N(D294)-N(E294))</f>
        <v/>
      </c>
      <c r="G294" s="8" t="str">
        <f aca="false">IF($A294="","",IFERROR(INDEX('Account Map'!$D$6:$D$200,MATCH($A294,'Account Map'!$A$6:$A$200,0)),"UNMAPPED"))</f>
        <v/>
      </c>
      <c r="H294" s="8" t="str">
        <f aca="false">IF($A294="","",IFERROR(INDEX('Account Map'!$C$6:$C$200,MATCH($A294,'Account Map'!$A$6:$A$200,0)),"UNMAPPED"))</f>
        <v/>
      </c>
      <c r="I294" s="8" t="str">
        <f aca="false">IF($A294="","",IFERROR(INDEX('Account Map'!$E$6:$E$200,MATCH($A294,'Account Map'!$A$6:$A$200,0))&amp;"",""))</f>
        <v/>
      </c>
    </row>
    <row r="295" customFormat="false" ht="15" hidden="false" customHeight="false" outlineLevel="0" collapsed="false">
      <c r="D295" s="92"/>
      <c r="E295" s="92"/>
      <c r="F295" s="91" t="str">
        <f aca="false">IF($A295="","",N(D295)-N(E295))</f>
        <v/>
      </c>
      <c r="G295" s="8" t="str">
        <f aca="false">IF($A295="","",IFERROR(INDEX('Account Map'!$D$6:$D$200,MATCH($A295,'Account Map'!$A$6:$A$200,0)),"UNMAPPED"))</f>
        <v/>
      </c>
      <c r="H295" s="8" t="str">
        <f aca="false">IF($A295="","",IFERROR(INDEX('Account Map'!$C$6:$C$200,MATCH($A295,'Account Map'!$A$6:$A$200,0)),"UNMAPPED"))</f>
        <v/>
      </c>
      <c r="I295" s="8" t="str">
        <f aca="false">IF($A295="","",IFERROR(INDEX('Account Map'!$E$6:$E$200,MATCH($A295,'Account Map'!$A$6:$A$200,0))&amp;"",""))</f>
        <v/>
      </c>
    </row>
    <row r="296" customFormat="false" ht="15" hidden="false" customHeight="false" outlineLevel="0" collapsed="false">
      <c r="D296" s="92"/>
      <c r="E296" s="92"/>
      <c r="F296" s="91" t="str">
        <f aca="false">IF($A296="","",N(D296)-N(E296))</f>
        <v/>
      </c>
      <c r="G296" s="8" t="str">
        <f aca="false">IF($A296="","",IFERROR(INDEX('Account Map'!$D$6:$D$200,MATCH($A296,'Account Map'!$A$6:$A$200,0)),"UNMAPPED"))</f>
        <v/>
      </c>
      <c r="H296" s="8" t="str">
        <f aca="false">IF($A296="","",IFERROR(INDEX('Account Map'!$C$6:$C$200,MATCH($A296,'Account Map'!$A$6:$A$200,0)),"UNMAPPED"))</f>
        <v/>
      </c>
      <c r="I296" s="8" t="str">
        <f aca="false">IF($A296="","",IFERROR(INDEX('Account Map'!$E$6:$E$200,MATCH($A296,'Account Map'!$A$6:$A$200,0))&amp;"",""))</f>
        <v/>
      </c>
    </row>
    <row r="297" customFormat="false" ht="15" hidden="false" customHeight="false" outlineLevel="0" collapsed="false">
      <c r="D297" s="92"/>
      <c r="E297" s="92"/>
      <c r="F297" s="91" t="str">
        <f aca="false">IF($A297="","",N(D297)-N(E297))</f>
        <v/>
      </c>
      <c r="G297" s="8" t="str">
        <f aca="false">IF($A297="","",IFERROR(INDEX('Account Map'!$D$6:$D$200,MATCH($A297,'Account Map'!$A$6:$A$200,0)),"UNMAPPED"))</f>
        <v/>
      </c>
      <c r="H297" s="8" t="str">
        <f aca="false">IF($A297="","",IFERROR(INDEX('Account Map'!$C$6:$C$200,MATCH($A297,'Account Map'!$A$6:$A$200,0)),"UNMAPPED"))</f>
        <v/>
      </c>
      <c r="I297" s="8" t="str">
        <f aca="false">IF($A297="","",IFERROR(INDEX('Account Map'!$E$6:$E$200,MATCH($A297,'Account Map'!$A$6:$A$200,0))&amp;"",""))</f>
        <v/>
      </c>
    </row>
    <row r="298" customFormat="false" ht="15" hidden="false" customHeight="false" outlineLevel="0" collapsed="false">
      <c r="D298" s="92"/>
      <c r="E298" s="92"/>
      <c r="F298" s="91" t="str">
        <f aca="false">IF($A298="","",N(D298)-N(E298))</f>
        <v/>
      </c>
      <c r="G298" s="8" t="str">
        <f aca="false">IF($A298="","",IFERROR(INDEX('Account Map'!$D$6:$D$200,MATCH($A298,'Account Map'!$A$6:$A$200,0)),"UNMAPPED"))</f>
        <v/>
      </c>
      <c r="H298" s="8" t="str">
        <f aca="false">IF($A298="","",IFERROR(INDEX('Account Map'!$C$6:$C$200,MATCH($A298,'Account Map'!$A$6:$A$200,0)),"UNMAPPED"))</f>
        <v/>
      </c>
      <c r="I298" s="8" t="str">
        <f aca="false">IF($A298="","",IFERROR(INDEX('Account Map'!$E$6:$E$200,MATCH($A298,'Account Map'!$A$6:$A$200,0))&amp;"",""))</f>
        <v/>
      </c>
    </row>
    <row r="299" customFormat="false" ht="15" hidden="false" customHeight="false" outlineLevel="0" collapsed="false">
      <c r="D299" s="92"/>
      <c r="E299" s="92"/>
      <c r="F299" s="91" t="str">
        <f aca="false">IF($A299="","",N(D299)-N(E299))</f>
        <v/>
      </c>
      <c r="G299" s="8" t="str">
        <f aca="false">IF($A299="","",IFERROR(INDEX('Account Map'!$D$6:$D$200,MATCH($A299,'Account Map'!$A$6:$A$200,0)),"UNMAPPED"))</f>
        <v/>
      </c>
      <c r="H299" s="8" t="str">
        <f aca="false">IF($A299="","",IFERROR(INDEX('Account Map'!$C$6:$C$200,MATCH($A299,'Account Map'!$A$6:$A$200,0)),"UNMAPPED"))</f>
        <v/>
      </c>
      <c r="I299" s="8" t="str">
        <f aca="false">IF($A299="","",IFERROR(INDEX('Account Map'!$E$6:$E$200,MATCH($A299,'Account Map'!$A$6:$A$200,0))&amp;"",""))</f>
        <v/>
      </c>
    </row>
    <row r="300" customFormat="false" ht="15" hidden="false" customHeight="false" outlineLevel="0" collapsed="false">
      <c r="D300" s="92"/>
      <c r="E300" s="92"/>
      <c r="F300" s="91" t="str">
        <f aca="false">IF($A300="","",N(D300)-N(E300))</f>
        <v/>
      </c>
      <c r="G300" s="8" t="str">
        <f aca="false">IF($A300="","",IFERROR(INDEX('Account Map'!$D$6:$D$200,MATCH($A300,'Account Map'!$A$6:$A$200,0)),"UNMAPPED"))</f>
        <v/>
      </c>
      <c r="H300" s="8" t="str">
        <f aca="false">IF($A300="","",IFERROR(INDEX('Account Map'!$C$6:$C$200,MATCH($A300,'Account Map'!$A$6:$A$200,0)),"UNMAPPED"))</f>
        <v/>
      </c>
      <c r="I300" s="8" t="str">
        <f aca="false">IF($A300="","",IFERROR(INDEX('Account Map'!$E$6:$E$200,MATCH($A300,'Account Map'!$A$6:$A$200,0))&amp;"",""))</f>
        <v/>
      </c>
    </row>
    <row r="301" customFormat="false" ht="15" hidden="false" customHeight="false" outlineLevel="0" collapsed="false">
      <c r="D301" s="92"/>
      <c r="E301" s="92"/>
      <c r="F301" s="91" t="str">
        <f aca="false">IF($A301="","",N(D301)-N(E301))</f>
        <v/>
      </c>
      <c r="G301" s="8" t="str">
        <f aca="false">IF($A301="","",IFERROR(INDEX('Account Map'!$D$6:$D$200,MATCH($A301,'Account Map'!$A$6:$A$200,0)),"UNMAPPED"))</f>
        <v/>
      </c>
      <c r="H301" s="8" t="str">
        <f aca="false">IF($A301="","",IFERROR(INDEX('Account Map'!$C$6:$C$200,MATCH($A301,'Account Map'!$A$6:$A$200,0)),"UNMAPPED"))</f>
        <v/>
      </c>
      <c r="I301" s="8" t="str">
        <f aca="false">IF($A301="","",IFERROR(INDEX('Account Map'!$E$6:$E$200,MATCH($A301,'Account Map'!$A$6:$A$200,0))&amp;"",""))</f>
        <v/>
      </c>
    </row>
    <row r="302" customFormat="false" ht="15" hidden="false" customHeight="false" outlineLevel="0" collapsed="false">
      <c r="D302" s="92"/>
      <c r="E302" s="92"/>
      <c r="F302" s="91" t="str">
        <f aca="false">IF($A302="","",N(D302)-N(E302))</f>
        <v/>
      </c>
      <c r="G302" s="8" t="str">
        <f aca="false">IF($A302="","",IFERROR(INDEX('Account Map'!$D$6:$D$200,MATCH($A302,'Account Map'!$A$6:$A$200,0)),"UNMAPPED"))</f>
        <v/>
      </c>
      <c r="H302" s="8" t="str">
        <f aca="false">IF($A302="","",IFERROR(INDEX('Account Map'!$C$6:$C$200,MATCH($A302,'Account Map'!$A$6:$A$200,0)),"UNMAPPED"))</f>
        <v/>
      </c>
      <c r="I302" s="8" t="str">
        <f aca="false">IF($A302="","",IFERROR(INDEX('Account Map'!$E$6:$E$200,MATCH($A302,'Account Map'!$A$6:$A$200,0))&amp;"",""))</f>
        <v/>
      </c>
    </row>
    <row r="303" customFormat="false" ht="15" hidden="false" customHeight="false" outlineLevel="0" collapsed="false">
      <c r="D303" s="92"/>
      <c r="E303" s="92"/>
      <c r="F303" s="91" t="str">
        <f aca="false">IF($A303="","",N(D303)-N(E303))</f>
        <v/>
      </c>
      <c r="G303" s="8" t="str">
        <f aca="false">IF($A303="","",IFERROR(INDEX('Account Map'!$D$6:$D$200,MATCH($A303,'Account Map'!$A$6:$A$200,0)),"UNMAPPED"))</f>
        <v/>
      </c>
      <c r="H303" s="8" t="str">
        <f aca="false">IF($A303="","",IFERROR(INDEX('Account Map'!$C$6:$C$200,MATCH($A303,'Account Map'!$A$6:$A$200,0)),"UNMAPPED"))</f>
        <v/>
      </c>
      <c r="I303" s="8" t="str">
        <f aca="false">IF($A303="","",IFERROR(INDEX('Account Map'!$E$6:$E$200,MATCH($A303,'Account Map'!$A$6:$A$200,0))&amp;"",""))</f>
        <v/>
      </c>
    </row>
    <row r="304" customFormat="false" ht="15" hidden="false" customHeight="false" outlineLevel="0" collapsed="false">
      <c r="D304" s="92"/>
      <c r="E304" s="92"/>
      <c r="F304" s="91" t="str">
        <f aca="false">IF($A304="","",N(D304)-N(E304))</f>
        <v/>
      </c>
      <c r="G304" s="8" t="str">
        <f aca="false">IF($A304="","",IFERROR(INDEX('Account Map'!$D$6:$D$200,MATCH($A304,'Account Map'!$A$6:$A$200,0)),"UNMAPPED"))</f>
        <v/>
      </c>
      <c r="H304" s="8" t="str">
        <f aca="false">IF($A304="","",IFERROR(INDEX('Account Map'!$C$6:$C$200,MATCH($A304,'Account Map'!$A$6:$A$200,0)),"UNMAPPED"))</f>
        <v/>
      </c>
      <c r="I304" s="8" t="str">
        <f aca="false">IF($A304="","",IFERROR(INDEX('Account Map'!$E$6:$E$200,MATCH($A304,'Account Map'!$A$6:$A$200,0))&amp;"",""))</f>
        <v/>
      </c>
    </row>
    <row r="305" customFormat="false" ht="15" hidden="false" customHeight="false" outlineLevel="0" collapsed="false">
      <c r="D305" s="92"/>
      <c r="E305" s="92"/>
      <c r="F305" s="91" t="str">
        <f aca="false">IF($A305="","",N(D305)-N(E305))</f>
        <v/>
      </c>
      <c r="G305" s="8" t="str">
        <f aca="false">IF($A305="","",IFERROR(INDEX('Account Map'!$D$6:$D$200,MATCH($A305,'Account Map'!$A$6:$A$200,0)),"UNMAPPED"))</f>
        <v/>
      </c>
      <c r="H305" s="8" t="str">
        <f aca="false">IF($A305="","",IFERROR(INDEX('Account Map'!$C$6:$C$200,MATCH($A305,'Account Map'!$A$6:$A$200,0)),"UNMAPPED"))</f>
        <v/>
      </c>
      <c r="I305" s="8" t="str">
        <f aca="false">IF($A305="","",IFERROR(INDEX('Account Map'!$E$6:$E$200,MATCH($A305,'Account Map'!$A$6:$A$200,0))&amp;"",""))</f>
        <v/>
      </c>
    </row>
    <row r="306" customFormat="false" ht="15" hidden="false" customHeight="false" outlineLevel="0" collapsed="false">
      <c r="D306" s="92"/>
      <c r="E306" s="92"/>
      <c r="F306" s="91" t="str">
        <f aca="false">IF($A306="","",N(D306)-N(E306))</f>
        <v/>
      </c>
      <c r="G306" s="8" t="str">
        <f aca="false">IF($A306="","",IFERROR(INDEX('Account Map'!$D$6:$D$200,MATCH($A306,'Account Map'!$A$6:$A$200,0)),"UNMAPPED"))</f>
        <v/>
      </c>
      <c r="H306" s="8" t="str">
        <f aca="false">IF($A306="","",IFERROR(INDEX('Account Map'!$C$6:$C$200,MATCH($A306,'Account Map'!$A$6:$A$200,0)),"UNMAPPED"))</f>
        <v/>
      </c>
      <c r="I306" s="8" t="str">
        <f aca="false">IF($A306="","",IFERROR(INDEX('Account Map'!$E$6:$E$200,MATCH($A306,'Account Map'!$A$6:$A$200,0))&amp;"",""))</f>
        <v/>
      </c>
    </row>
    <row r="307" customFormat="false" ht="15" hidden="false" customHeight="false" outlineLevel="0" collapsed="false">
      <c r="D307" s="92"/>
      <c r="E307" s="92"/>
      <c r="F307" s="91" t="str">
        <f aca="false">IF($A307="","",N(D307)-N(E307))</f>
        <v/>
      </c>
      <c r="G307" s="8" t="str">
        <f aca="false">IF($A307="","",IFERROR(INDEX('Account Map'!$D$6:$D$200,MATCH($A307,'Account Map'!$A$6:$A$200,0)),"UNMAPPED"))</f>
        <v/>
      </c>
      <c r="H307" s="8" t="str">
        <f aca="false">IF($A307="","",IFERROR(INDEX('Account Map'!$C$6:$C$200,MATCH($A307,'Account Map'!$A$6:$A$200,0)),"UNMAPPED"))</f>
        <v/>
      </c>
      <c r="I307" s="8" t="str">
        <f aca="false">IF($A307="","",IFERROR(INDEX('Account Map'!$E$6:$E$200,MATCH($A307,'Account Map'!$A$6:$A$200,0))&amp;"",""))</f>
        <v/>
      </c>
    </row>
    <row r="308" customFormat="false" ht="15" hidden="false" customHeight="false" outlineLevel="0" collapsed="false">
      <c r="D308" s="92"/>
      <c r="E308" s="92"/>
      <c r="F308" s="91" t="str">
        <f aca="false">IF($A308="","",N(D308)-N(E308))</f>
        <v/>
      </c>
      <c r="G308" s="8" t="str">
        <f aca="false">IF($A308="","",IFERROR(INDEX('Account Map'!$D$6:$D$200,MATCH($A308,'Account Map'!$A$6:$A$200,0)),"UNMAPPED"))</f>
        <v/>
      </c>
      <c r="H308" s="8" t="str">
        <f aca="false">IF($A308="","",IFERROR(INDEX('Account Map'!$C$6:$C$200,MATCH($A308,'Account Map'!$A$6:$A$200,0)),"UNMAPPED"))</f>
        <v/>
      </c>
      <c r="I308" s="8" t="str">
        <f aca="false">IF($A308="","",IFERROR(INDEX('Account Map'!$E$6:$E$200,MATCH($A308,'Account Map'!$A$6:$A$200,0))&amp;"",""))</f>
        <v/>
      </c>
    </row>
    <row r="309" customFormat="false" ht="15" hidden="false" customHeight="false" outlineLevel="0" collapsed="false">
      <c r="D309" s="92"/>
      <c r="E309" s="92"/>
      <c r="F309" s="91" t="str">
        <f aca="false">IF($A309="","",N(D309)-N(E309))</f>
        <v/>
      </c>
      <c r="G309" s="8" t="str">
        <f aca="false">IF($A309="","",IFERROR(INDEX('Account Map'!$D$6:$D$200,MATCH($A309,'Account Map'!$A$6:$A$200,0)),"UNMAPPED"))</f>
        <v/>
      </c>
      <c r="H309" s="8" t="str">
        <f aca="false">IF($A309="","",IFERROR(INDEX('Account Map'!$C$6:$C$200,MATCH($A309,'Account Map'!$A$6:$A$200,0)),"UNMAPPED"))</f>
        <v/>
      </c>
      <c r="I309" s="8" t="str">
        <f aca="false">IF($A309="","",IFERROR(INDEX('Account Map'!$E$6:$E$200,MATCH($A309,'Account Map'!$A$6:$A$200,0))&amp;"",""))</f>
        <v/>
      </c>
    </row>
    <row r="310" customFormat="false" ht="15" hidden="false" customHeight="false" outlineLevel="0" collapsed="false">
      <c r="D310" s="92"/>
      <c r="E310" s="92"/>
      <c r="F310" s="91" t="str">
        <f aca="false">IF($A310="","",N(D310)-N(E310))</f>
        <v/>
      </c>
      <c r="G310" s="8" t="str">
        <f aca="false">IF($A310="","",IFERROR(INDEX('Account Map'!$D$6:$D$200,MATCH($A310,'Account Map'!$A$6:$A$200,0)),"UNMAPPED"))</f>
        <v/>
      </c>
      <c r="H310" s="8" t="str">
        <f aca="false">IF($A310="","",IFERROR(INDEX('Account Map'!$C$6:$C$200,MATCH($A310,'Account Map'!$A$6:$A$200,0)),"UNMAPPED"))</f>
        <v/>
      </c>
      <c r="I310" s="8" t="str">
        <f aca="false">IF($A310="","",IFERROR(INDEX('Account Map'!$E$6:$E$200,MATCH($A310,'Account Map'!$A$6:$A$200,0))&amp;"",""))</f>
        <v/>
      </c>
    </row>
    <row r="311" customFormat="false" ht="15" hidden="false" customHeight="false" outlineLevel="0" collapsed="false">
      <c r="D311" s="92"/>
      <c r="E311" s="92"/>
      <c r="F311" s="91" t="str">
        <f aca="false">IF($A311="","",N(D311)-N(E311))</f>
        <v/>
      </c>
      <c r="G311" s="8" t="str">
        <f aca="false">IF($A311="","",IFERROR(INDEX('Account Map'!$D$6:$D$200,MATCH($A311,'Account Map'!$A$6:$A$200,0)),"UNMAPPED"))</f>
        <v/>
      </c>
      <c r="H311" s="8" t="str">
        <f aca="false">IF($A311="","",IFERROR(INDEX('Account Map'!$C$6:$C$200,MATCH($A311,'Account Map'!$A$6:$A$200,0)),"UNMAPPED"))</f>
        <v/>
      </c>
      <c r="I311" s="8" t="str">
        <f aca="false">IF($A311="","",IFERROR(INDEX('Account Map'!$E$6:$E$200,MATCH($A311,'Account Map'!$A$6:$A$200,0))&amp;"",""))</f>
        <v/>
      </c>
    </row>
    <row r="312" customFormat="false" ht="15" hidden="false" customHeight="false" outlineLevel="0" collapsed="false">
      <c r="D312" s="92"/>
      <c r="E312" s="92"/>
      <c r="F312" s="91" t="str">
        <f aca="false">IF($A312="","",N(D312)-N(E312))</f>
        <v/>
      </c>
      <c r="G312" s="8" t="str">
        <f aca="false">IF($A312="","",IFERROR(INDEX('Account Map'!$D$6:$D$200,MATCH($A312,'Account Map'!$A$6:$A$200,0)),"UNMAPPED"))</f>
        <v/>
      </c>
      <c r="H312" s="8" t="str">
        <f aca="false">IF($A312="","",IFERROR(INDEX('Account Map'!$C$6:$C$200,MATCH($A312,'Account Map'!$A$6:$A$200,0)),"UNMAPPED"))</f>
        <v/>
      </c>
      <c r="I312" s="8" t="str">
        <f aca="false">IF($A312="","",IFERROR(INDEX('Account Map'!$E$6:$E$200,MATCH($A312,'Account Map'!$A$6:$A$200,0))&amp;"",""))</f>
        <v/>
      </c>
    </row>
    <row r="313" customFormat="false" ht="15" hidden="false" customHeight="false" outlineLevel="0" collapsed="false">
      <c r="D313" s="92"/>
      <c r="E313" s="92"/>
      <c r="F313" s="91" t="str">
        <f aca="false">IF($A313="","",N(D313)-N(E313))</f>
        <v/>
      </c>
      <c r="G313" s="8" t="str">
        <f aca="false">IF($A313="","",IFERROR(INDEX('Account Map'!$D$6:$D$200,MATCH($A313,'Account Map'!$A$6:$A$200,0)),"UNMAPPED"))</f>
        <v/>
      </c>
      <c r="H313" s="8" t="str">
        <f aca="false">IF($A313="","",IFERROR(INDEX('Account Map'!$C$6:$C$200,MATCH($A313,'Account Map'!$A$6:$A$200,0)),"UNMAPPED"))</f>
        <v/>
      </c>
      <c r="I313" s="8" t="str">
        <f aca="false">IF($A313="","",IFERROR(INDEX('Account Map'!$E$6:$E$200,MATCH($A313,'Account Map'!$A$6:$A$200,0))&amp;"",""))</f>
        <v/>
      </c>
    </row>
    <row r="314" customFormat="false" ht="15" hidden="false" customHeight="false" outlineLevel="0" collapsed="false">
      <c r="D314" s="92"/>
      <c r="E314" s="92"/>
      <c r="F314" s="91" t="str">
        <f aca="false">IF($A314="","",N(D314)-N(E314))</f>
        <v/>
      </c>
      <c r="G314" s="8" t="str">
        <f aca="false">IF($A314="","",IFERROR(INDEX('Account Map'!$D$6:$D$200,MATCH($A314,'Account Map'!$A$6:$A$200,0)),"UNMAPPED"))</f>
        <v/>
      </c>
      <c r="H314" s="8" t="str">
        <f aca="false">IF($A314="","",IFERROR(INDEX('Account Map'!$C$6:$C$200,MATCH($A314,'Account Map'!$A$6:$A$200,0)),"UNMAPPED"))</f>
        <v/>
      </c>
      <c r="I314" s="8" t="str">
        <f aca="false">IF($A314="","",IFERROR(INDEX('Account Map'!$E$6:$E$200,MATCH($A314,'Account Map'!$A$6:$A$200,0))&amp;"",""))</f>
        <v/>
      </c>
    </row>
    <row r="315" customFormat="false" ht="15" hidden="false" customHeight="false" outlineLevel="0" collapsed="false">
      <c r="D315" s="92"/>
      <c r="E315" s="92"/>
      <c r="F315" s="91" t="str">
        <f aca="false">IF($A315="","",N(D315)-N(E315))</f>
        <v/>
      </c>
      <c r="G315" s="8" t="str">
        <f aca="false">IF($A315="","",IFERROR(INDEX('Account Map'!$D$6:$D$200,MATCH($A315,'Account Map'!$A$6:$A$200,0)),"UNMAPPED"))</f>
        <v/>
      </c>
      <c r="H315" s="8" t="str">
        <f aca="false">IF($A315="","",IFERROR(INDEX('Account Map'!$C$6:$C$200,MATCH($A315,'Account Map'!$A$6:$A$200,0)),"UNMAPPED"))</f>
        <v/>
      </c>
      <c r="I315" s="8" t="str">
        <f aca="false">IF($A315="","",IFERROR(INDEX('Account Map'!$E$6:$E$200,MATCH($A315,'Account Map'!$A$6:$A$200,0))&amp;"",""))</f>
        <v/>
      </c>
    </row>
    <row r="316" customFormat="false" ht="15" hidden="false" customHeight="false" outlineLevel="0" collapsed="false">
      <c r="D316" s="92"/>
      <c r="E316" s="92"/>
      <c r="F316" s="91" t="str">
        <f aca="false">IF($A316="","",N(D316)-N(E316))</f>
        <v/>
      </c>
      <c r="G316" s="8" t="str">
        <f aca="false">IF($A316="","",IFERROR(INDEX('Account Map'!$D$6:$D$200,MATCH($A316,'Account Map'!$A$6:$A$200,0)),"UNMAPPED"))</f>
        <v/>
      </c>
      <c r="H316" s="8" t="str">
        <f aca="false">IF($A316="","",IFERROR(INDEX('Account Map'!$C$6:$C$200,MATCH($A316,'Account Map'!$A$6:$A$200,0)),"UNMAPPED"))</f>
        <v/>
      </c>
      <c r="I316" s="8" t="str">
        <f aca="false">IF($A316="","",IFERROR(INDEX('Account Map'!$E$6:$E$200,MATCH($A316,'Account Map'!$A$6:$A$200,0))&amp;"",""))</f>
        <v/>
      </c>
    </row>
    <row r="317" customFormat="false" ht="15" hidden="false" customHeight="false" outlineLevel="0" collapsed="false">
      <c r="D317" s="92"/>
      <c r="E317" s="92"/>
      <c r="F317" s="91" t="str">
        <f aca="false">IF($A317="","",N(D317)-N(E317))</f>
        <v/>
      </c>
      <c r="G317" s="8" t="str">
        <f aca="false">IF($A317="","",IFERROR(INDEX('Account Map'!$D$6:$D$200,MATCH($A317,'Account Map'!$A$6:$A$200,0)),"UNMAPPED"))</f>
        <v/>
      </c>
      <c r="H317" s="8" t="str">
        <f aca="false">IF($A317="","",IFERROR(INDEX('Account Map'!$C$6:$C$200,MATCH($A317,'Account Map'!$A$6:$A$200,0)),"UNMAPPED"))</f>
        <v/>
      </c>
      <c r="I317" s="8" t="str">
        <f aca="false">IF($A317="","",IFERROR(INDEX('Account Map'!$E$6:$E$200,MATCH($A317,'Account Map'!$A$6:$A$200,0))&amp;"",""))</f>
        <v/>
      </c>
    </row>
    <row r="318" customFormat="false" ht="15" hidden="false" customHeight="false" outlineLevel="0" collapsed="false">
      <c r="D318" s="92"/>
      <c r="E318" s="92"/>
      <c r="F318" s="91" t="str">
        <f aca="false">IF($A318="","",N(D318)-N(E318))</f>
        <v/>
      </c>
      <c r="G318" s="8" t="str">
        <f aca="false">IF($A318="","",IFERROR(INDEX('Account Map'!$D$6:$D$200,MATCH($A318,'Account Map'!$A$6:$A$200,0)),"UNMAPPED"))</f>
        <v/>
      </c>
      <c r="H318" s="8" t="str">
        <f aca="false">IF($A318="","",IFERROR(INDEX('Account Map'!$C$6:$C$200,MATCH($A318,'Account Map'!$A$6:$A$200,0)),"UNMAPPED"))</f>
        <v/>
      </c>
      <c r="I318" s="8" t="str">
        <f aca="false">IF($A318="","",IFERROR(INDEX('Account Map'!$E$6:$E$200,MATCH($A318,'Account Map'!$A$6:$A$200,0))&amp;"",""))</f>
        <v/>
      </c>
    </row>
    <row r="319" customFormat="false" ht="15" hidden="false" customHeight="false" outlineLevel="0" collapsed="false">
      <c r="D319" s="92"/>
      <c r="E319" s="92"/>
      <c r="F319" s="91" t="str">
        <f aca="false">IF($A319="","",N(D319)-N(E319))</f>
        <v/>
      </c>
      <c r="G319" s="8" t="str">
        <f aca="false">IF($A319="","",IFERROR(INDEX('Account Map'!$D$6:$D$200,MATCH($A319,'Account Map'!$A$6:$A$200,0)),"UNMAPPED"))</f>
        <v/>
      </c>
      <c r="H319" s="8" t="str">
        <f aca="false">IF($A319="","",IFERROR(INDEX('Account Map'!$C$6:$C$200,MATCH($A319,'Account Map'!$A$6:$A$200,0)),"UNMAPPED"))</f>
        <v/>
      </c>
      <c r="I319" s="8" t="str">
        <f aca="false">IF($A319="","",IFERROR(INDEX('Account Map'!$E$6:$E$200,MATCH($A319,'Account Map'!$A$6:$A$200,0))&amp;"",""))</f>
        <v/>
      </c>
    </row>
    <row r="320" customFormat="false" ht="15" hidden="false" customHeight="false" outlineLevel="0" collapsed="false">
      <c r="D320" s="92"/>
      <c r="E320" s="92"/>
      <c r="F320" s="91" t="str">
        <f aca="false">IF($A320="","",N(D320)-N(E320))</f>
        <v/>
      </c>
      <c r="G320" s="8" t="str">
        <f aca="false">IF($A320="","",IFERROR(INDEX('Account Map'!$D$6:$D$200,MATCH($A320,'Account Map'!$A$6:$A$200,0)),"UNMAPPED"))</f>
        <v/>
      </c>
      <c r="H320" s="8" t="str">
        <f aca="false">IF($A320="","",IFERROR(INDEX('Account Map'!$C$6:$C$200,MATCH($A320,'Account Map'!$A$6:$A$200,0)),"UNMAPPED"))</f>
        <v/>
      </c>
      <c r="I320" s="8" t="str">
        <f aca="false">IF($A320="","",IFERROR(INDEX('Account Map'!$E$6:$E$200,MATCH($A320,'Account Map'!$A$6:$A$200,0))&amp;"",""))</f>
        <v/>
      </c>
    </row>
    <row r="321" customFormat="false" ht="15" hidden="false" customHeight="false" outlineLevel="0" collapsed="false">
      <c r="D321" s="92"/>
      <c r="E321" s="92"/>
      <c r="F321" s="91" t="str">
        <f aca="false">IF($A321="","",N(D321)-N(E321))</f>
        <v/>
      </c>
      <c r="G321" s="8" t="str">
        <f aca="false">IF($A321="","",IFERROR(INDEX('Account Map'!$D$6:$D$200,MATCH($A321,'Account Map'!$A$6:$A$200,0)),"UNMAPPED"))</f>
        <v/>
      </c>
      <c r="H321" s="8" t="str">
        <f aca="false">IF($A321="","",IFERROR(INDEX('Account Map'!$C$6:$C$200,MATCH($A321,'Account Map'!$A$6:$A$200,0)),"UNMAPPED"))</f>
        <v/>
      </c>
      <c r="I321" s="8" t="str">
        <f aca="false">IF($A321="","",IFERROR(INDEX('Account Map'!$E$6:$E$200,MATCH($A321,'Account Map'!$A$6:$A$200,0))&amp;"",""))</f>
        <v/>
      </c>
    </row>
    <row r="322" customFormat="false" ht="15" hidden="false" customHeight="false" outlineLevel="0" collapsed="false">
      <c r="D322" s="92"/>
      <c r="E322" s="92"/>
      <c r="F322" s="91" t="str">
        <f aca="false">IF($A322="","",N(D322)-N(E322))</f>
        <v/>
      </c>
      <c r="G322" s="8" t="str">
        <f aca="false">IF($A322="","",IFERROR(INDEX('Account Map'!$D$6:$D$200,MATCH($A322,'Account Map'!$A$6:$A$200,0)),"UNMAPPED"))</f>
        <v/>
      </c>
      <c r="H322" s="8" t="str">
        <f aca="false">IF($A322="","",IFERROR(INDEX('Account Map'!$C$6:$C$200,MATCH($A322,'Account Map'!$A$6:$A$200,0)),"UNMAPPED"))</f>
        <v/>
      </c>
      <c r="I322" s="8" t="str">
        <f aca="false">IF($A322="","",IFERROR(INDEX('Account Map'!$E$6:$E$200,MATCH($A322,'Account Map'!$A$6:$A$200,0))&amp;"",""))</f>
        <v/>
      </c>
    </row>
    <row r="323" customFormat="false" ht="15" hidden="false" customHeight="false" outlineLevel="0" collapsed="false">
      <c r="D323" s="92"/>
      <c r="E323" s="92"/>
      <c r="F323" s="91" t="str">
        <f aca="false">IF($A323="","",N(D323)-N(E323))</f>
        <v/>
      </c>
      <c r="G323" s="8" t="str">
        <f aca="false">IF($A323="","",IFERROR(INDEX('Account Map'!$D$6:$D$200,MATCH($A323,'Account Map'!$A$6:$A$200,0)),"UNMAPPED"))</f>
        <v/>
      </c>
      <c r="H323" s="8" t="str">
        <f aca="false">IF($A323="","",IFERROR(INDEX('Account Map'!$C$6:$C$200,MATCH($A323,'Account Map'!$A$6:$A$200,0)),"UNMAPPED"))</f>
        <v/>
      </c>
      <c r="I323" s="8" t="str">
        <f aca="false">IF($A323="","",IFERROR(INDEX('Account Map'!$E$6:$E$200,MATCH($A323,'Account Map'!$A$6:$A$200,0))&amp;"",""))</f>
        <v/>
      </c>
    </row>
    <row r="324" customFormat="false" ht="15" hidden="false" customHeight="false" outlineLevel="0" collapsed="false">
      <c r="D324" s="92"/>
      <c r="E324" s="92"/>
      <c r="F324" s="91" t="str">
        <f aca="false">IF($A324="","",N(D324)-N(E324))</f>
        <v/>
      </c>
      <c r="G324" s="8" t="str">
        <f aca="false">IF($A324="","",IFERROR(INDEX('Account Map'!$D$6:$D$200,MATCH($A324,'Account Map'!$A$6:$A$200,0)),"UNMAPPED"))</f>
        <v/>
      </c>
      <c r="H324" s="8" t="str">
        <f aca="false">IF($A324="","",IFERROR(INDEX('Account Map'!$C$6:$C$200,MATCH($A324,'Account Map'!$A$6:$A$200,0)),"UNMAPPED"))</f>
        <v/>
      </c>
      <c r="I324" s="8" t="str">
        <f aca="false">IF($A324="","",IFERROR(INDEX('Account Map'!$E$6:$E$200,MATCH($A324,'Account Map'!$A$6:$A$200,0))&amp;"",""))</f>
        <v/>
      </c>
    </row>
    <row r="325" customFormat="false" ht="15" hidden="false" customHeight="false" outlineLevel="0" collapsed="false">
      <c r="D325" s="92"/>
      <c r="E325" s="92"/>
      <c r="F325" s="91" t="str">
        <f aca="false">IF($A325="","",N(D325)-N(E325))</f>
        <v/>
      </c>
      <c r="G325" s="8" t="str">
        <f aca="false">IF($A325="","",IFERROR(INDEX('Account Map'!$D$6:$D$200,MATCH($A325,'Account Map'!$A$6:$A$200,0)),"UNMAPPED"))</f>
        <v/>
      </c>
      <c r="H325" s="8" t="str">
        <f aca="false">IF($A325="","",IFERROR(INDEX('Account Map'!$C$6:$C$200,MATCH($A325,'Account Map'!$A$6:$A$200,0)),"UNMAPPED"))</f>
        <v/>
      </c>
      <c r="I325" s="8" t="str">
        <f aca="false">IF($A325="","",IFERROR(INDEX('Account Map'!$E$6:$E$200,MATCH($A325,'Account Map'!$A$6:$A$200,0))&amp;"",""))</f>
        <v/>
      </c>
    </row>
    <row r="326" customFormat="false" ht="15" hidden="false" customHeight="false" outlineLevel="0" collapsed="false">
      <c r="D326" s="92"/>
      <c r="E326" s="92"/>
      <c r="F326" s="91" t="str">
        <f aca="false">IF($A326="","",N(D326)-N(E326))</f>
        <v/>
      </c>
      <c r="G326" s="8" t="str">
        <f aca="false">IF($A326="","",IFERROR(INDEX('Account Map'!$D$6:$D$200,MATCH($A326,'Account Map'!$A$6:$A$200,0)),"UNMAPPED"))</f>
        <v/>
      </c>
      <c r="H326" s="8" t="str">
        <f aca="false">IF($A326="","",IFERROR(INDEX('Account Map'!$C$6:$C$200,MATCH($A326,'Account Map'!$A$6:$A$200,0)),"UNMAPPED"))</f>
        <v/>
      </c>
      <c r="I326" s="8" t="str">
        <f aca="false">IF($A326="","",IFERROR(INDEX('Account Map'!$E$6:$E$200,MATCH($A326,'Account Map'!$A$6:$A$200,0))&amp;"",""))</f>
        <v/>
      </c>
    </row>
    <row r="327" customFormat="false" ht="15" hidden="false" customHeight="false" outlineLevel="0" collapsed="false">
      <c r="D327" s="92"/>
      <c r="E327" s="92"/>
      <c r="F327" s="91" t="str">
        <f aca="false">IF($A327="","",N(D327)-N(E327))</f>
        <v/>
      </c>
      <c r="G327" s="8" t="str">
        <f aca="false">IF($A327="","",IFERROR(INDEX('Account Map'!$D$6:$D$200,MATCH($A327,'Account Map'!$A$6:$A$200,0)),"UNMAPPED"))</f>
        <v/>
      </c>
      <c r="H327" s="8" t="str">
        <f aca="false">IF($A327="","",IFERROR(INDEX('Account Map'!$C$6:$C$200,MATCH($A327,'Account Map'!$A$6:$A$200,0)),"UNMAPPED"))</f>
        <v/>
      </c>
      <c r="I327" s="8" t="str">
        <f aca="false">IF($A327="","",IFERROR(INDEX('Account Map'!$E$6:$E$200,MATCH($A327,'Account Map'!$A$6:$A$200,0))&amp;"",""))</f>
        <v/>
      </c>
    </row>
    <row r="328" customFormat="false" ht="15" hidden="false" customHeight="false" outlineLevel="0" collapsed="false">
      <c r="D328" s="92"/>
      <c r="E328" s="92"/>
      <c r="F328" s="91" t="str">
        <f aca="false">IF($A328="","",N(D328)-N(E328))</f>
        <v/>
      </c>
      <c r="G328" s="8" t="str">
        <f aca="false">IF($A328="","",IFERROR(INDEX('Account Map'!$D$6:$D$200,MATCH($A328,'Account Map'!$A$6:$A$200,0)),"UNMAPPED"))</f>
        <v/>
      </c>
      <c r="H328" s="8" t="str">
        <f aca="false">IF($A328="","",IFERROR(INDEX('Account Map'!$C$6:$C$200,MATCH($A328,'Account Map'!$A$6:$A$200,0)),"UNMAPPED"))</f>
        <v/>
      </c>
      <c r="I328" s="8" t="str">
        <f aca="false">IF($A328="","",IFERROR(INDEX('Account Map'!$E$6:$E$200,MATCH($A328,'Account Map'!$A$6:$A$200,0))&amp;"",""))</f>
        <v/>
      </c>
    </row>
    <row r="329" customFormat="false" ht="15" hidden="false" customHeight="false" outlineLevel="0" collapsed="false">
      <c r="D329" s="92"/>
      <c r="E329" s="92"/>
      <c r="F329" s="91" t="str">
        <f aca="false">IF($A329="","",N(D329)-N(E329))</f>
        <v/>
      </c>
      <c r="G329" s="8" t="str">
        <f aca="false">IF($A329="","",IFERROR(INDEX('Account Map'!$D$6:$D$200,MATCH($A329,'Account Map'!$A$6:$A$200,0)),"UNMAPPED"))</f>
        <v/>
      </c>
      <c r="H329" s="8" t="str">
        <f aca="false">IF($A329="","",IFERROR(INDEX('Account Map'!$C$6:$C$200,MATCH($A329,'Account Map'!$A$6:$A$200,0)),"UNMAPPED"))</f>
        <v/>
      </c>
      <c r="I329" s="8" t="str">
        <f aca="false">IF($A329="","",IFERROR(INDEX('Account Map'!$E$6:$E$200,MATCH($A329,'Account Map'!$A$6:$A$200,0))&amp;"",""))</f>
        <v/>
      </c>
    </row>
    <row r="330" customFormat="false" ht="15" hidden="false" customHeight="false" outlineLevel="0" collapsed="false">
      <c r="D330" s="92"/>
      <c r="E330" s="92"/>
      <c r="F330" s="91" t="str">
        <f aca="false">IF($A330="","",N(D330)-N(E330))</f>
        <v/>
      </c>
      <c r="G330" s="8" t="str">
        <f aca="false">IF($A330="","",IFERROR(INDEX('Account Map'!$D$6:$D$200,MATCH($A330,'Account Map'!$A$6:$A$200,0)),"UNMAPPED"))</f>
        <v/>
      </c>
      <c r="H330" s="8" t="str">
        <f aca="false">IF($A330="","",IFERROR(INDEX('Account Map'!$C$6:$C$200,MATCH($A330,'Account Map'!$A$6:$A$200,0)),"UNMAPPED"))</f>
        <v/>
      </c>
      <c r="I330" s="8" t="str">
        <f aca="false">IF($A330="","",IFERROR(INDEX('Account Map'!$E$6:$E$200,MATCH($A330,'Account Map'!$A$6:$A$200,0))&amp;"",""))</f>
        <v/>
      </c>
    </row>
    <row r="331" customFormat="false" ht="15" hidden="false" customHeight="false" outlineLevel="0" collapsed="false">
      <c r="D331" s="92"/>
      <c r="E331" s="92"/>
      <c r="F331" s="91" t="str">
        <f aca="false">IF($A331="","",N(D331)-N(E331))</f>
        <v/>
      </c>
      <c r="G331" s="8" t="str">
        <f aca="false">IF($A331="","",IFERROR(INDEX('Account Map'!$D$6:$D$200,MATCH($A331,'Account Map'!$A$6:$A$200,0)),"UNMAPPED"))</f>
        <v/>
      </c>
      <c r="H331" s="8" t="str">
        <f aca="false">IF($A331="","",IFERROR(INDEX('Account Map'!$C$6:$C$200,MATCH($A331,'Account Map'!$A$6:$A$200,0)),"UNMAPPED"))</f>
        <v/>
      </c>
      <c r="I331" s="8" t="str">
        <f aca="false">IF($A331="","",IFERROR(INDEX('Account Map'!$E$6:$E$200,MATCH($A331,'Account Map'!$A$6:$A$200,0))&amp;"",""))</f>
        <v/>
      </c>
    </row>
    <row r="332" customFormat="false" ht="15" hidden="false" customHeight="false" outlineLevel="0" collapsed="false">
      <c r="D332" s="92"/>
      <c r="E332" s="92"/>
      <c r="F332" s="91" t="str">
        <f aca="false">IF($A332="","",N(D332)-N(E332))</f>
        <v/>
      </c>
      <c r="G332" s="8" t="str">
        <f aca="false">IF($A332="","",IFERROR(INDEX('Account Map'!$D$6:$D$200,MATCH($A332,'Account Map'!$A$6:$A$200,0)),"UNMAPPED"))</f>
        <v/>
      </c>
      <c r="H332" s="8" t="str">
        <f aca="false">IF($A332="","",IFERROR(INDEX('Account Map'!$C$6:$C$200,MATCH($A332,'Account Map'!$A$6:$A$200,0)),"UNMAPPED"))</f>
        <v/>
      </c>
      <c r="I332" s="8" t="str">
        <f aca="false">IF($A332="","",IFERROR(INDEX('Account Map'!$E$6:$E$200,MATCH($A332,'Account Map'!$A$6:$A$200,0))&amp;"",""))</f>
        <v/>
      </c>
    </row>
    <row r="333" customFormat="false" ht="15" hidden="false" customHeight="false" outlineLevel="0" collapsed="false">
      <c r="D333" s="92"/>
      <c r="E333" s="92"/>
      <c r="F333" s="91" t="str">
        <f aca="false">IF($A333="","",N(D333)-N(E333))</f>
        <v/>
      </c>
      <c r="G333" s="8" t="str">
        <f aca="false">IF($A333="","",IFERROR(INDEX('Account Map'!$D$6:$D$200,MATCH($A333,'Account Map'!$A$6:$A$200,0)),"UNMAPPED"))</f>
        <v/>
      </c>
      <c r="H333" s="8" t="str">
        <f aca="false">IF($A333="","",IFERROR(INDEX('Account Map'!$C$6:$C$200,MATCH($A333,'Account Map'!$A$6:$A$200,0)),"UNMAPPED"))</f>
        <v/>
      </c>
      <c r="I333" s="8" t="str">
        <f aca="false">IF($A333="","",IFERROR(INDEX('Account Map'!$E$6:$E$200,MATCH($A333,'Account Map'!$A$6:$A$200,0))&amp;"",""))</f>
        <v/>
      </c>
    </row>
    <row r="334" customFormat="false" ht="15" hidden="false" customHeight="false" outlineLevel="0" collapsed="false">
      <c r="D334" s="92"/>
      <c r="E334" s="92"/>
      <c r="F334" s="91" t="str">
        <f aca="false">IF($A334="","",N(D334)-N(E334))</f>
        <v/>
      </c>
      <c r="G334" s="8" t="str">
        <f aca="false">IF($A334="","",IFERROR(INDEX('Account Map'!$D$6:$D$200,MATCH($A334,'Account Map'!$A$6:$A$200,0)),"UNMAPPED"))</f>
        <v/>
      </c>
      <c r="H334" s="8" t="str">
        <f aca="false">IF($A334="","",IFERROR(INDEX('Account Map'!$C$6:$C$200,MATCH($A334,'Account Map'!$A$6:$A$200,0)),"UNMAPPED"))</f>
        <v/>
      </c>
      <c r="I334" s="8" t="str">
        <f aca="false">IF($A334="","",IFERROR(INDEX('Account Map'!$E$6:$E$200,MATCH($A334,'Account Map'!$A$6:$A$200,0))&amp;"",""))</f>
        <v/>
      </c>
    </row>
    <row r="335" customFormat="false" ht="15" hidden="false" customHeight="false" outlineLevel="0" collapsed="false">
      <c r="D335" s="92"/>
      <c r="E335" s="92"/>
      <c r="F335" s="91" t="str">
        <f aca="false">IF($A335="","",N(D335)-N(E335))</f>
        <v/>
      </c>
      <c r="G335" s="8" t="str">
        <f aca="false">IF($A335="","",IFERROR(INDEX('Account Map'!$D$6:$D$200,MATCH($A335,'Account Map'!$A$6:$A$200,0)),"UNMAPPED"))</f>
        <v/>
      </c>
      <c r="H335" s="8" t="str">
        <f aca="false">IF($A335="","",IFERROR(INDEX('Account Map'!$C$6:$C$200,MATCH($A335,'Account Map'!$A$6:$A$200,0)),"UNMAPPED"))</f>
        <v/>
      </c>
      <c r="I335" s="8" t="str">
        <f aca="false">IF($A335="","",IFERROR(INDEX('Account Map'!$E$6:$E$200,MATCH($A335,'Account Map'!$A$6:$A$200,0))&amp;"",""))</f>
        <v/>
      </c>
    </row>
    <row r="336" customFormat="false" ht="15" hidden="false" customHeight="false" outlineLevel="0" collapsed="false">
      <c r="D336" s="92"/>
      <c r="E336" s="92"/>
      <c r="F336" s="91" t="str">
        <f aca="false">IF($A336="","",N(D336)-N(E336))</f>
        <v/>
      </c>
      <c r="G336" s="8" t="str">
        <f aca="false">IF($A336="","",IFERROR(INDEX('Account Map'!$D$6:$D$200,MATCH($A336,'Account Map'!$A$6:$A$200,0)),"UNMAPPED"))</f>
        <v/>
      </c>
      <c r="H336" s="8" t="str">
        <f aca="false">IF($A336="","",IFERROR(INDEX('Account Map'!$C$6:$C$200,MATCH($A336,'Account Map'!$A$6:$A$200,0)),"UNMAPPED"))</f>
        <v/>
      </c>
      <c r="I336" s="8" t="str">
        <f aca="false">IF($A336="","",IFERROR(INDEX('Account Map'!$E$6:$E$200,MATCH($A336,'Account Map'!$A$6:$A$200,0))&amp;"",""))</f>
        <v/>
      </c>
    </row>
    <row r="337" customFormat="false" ht="15" hidden="false" customHeight="false" outlineLevel="0" collapsed="false">
      <c r="D337" s="92"/>
      <c r="E337" s="92"/>
      <c r="F337" s="91" t="str">
        <f aca="false">IF($A337="","",N(D337)-N(E337))</f>
        <v/>
      </c>
      <c r="G337" s="8" t="str">
        <f aca="false">IF($A337="","",IFERROR(INDEX('Account Map'!$D$6:$D$200,MATCH($A337,'Account Map'!$A$6:$A$200,0)),"UNMAPPED"))</f>
        <v/>
      </c>
      <c r="H337" s="8" t="str">
        <f aca="false">IF($A337="","",IFERROR(INDEX('Account Map'!$C$6:$C$200,MATCH($A337,'Account Map'!$A$6:$A$200,0)),"UNMAPPED"))</f>
        <v/>
      </c>
      <c r="I337" s="8" t="str">
        <f aca="false">IF($A337="","",IFERROR(INDEX('Account Map'!$E$6:$E$200,MATCH($A337,'Account Map'!$A$6:$A$200,0))&amp;"",""))</f>
        <v/>
      </c>
    </row>
    <row r="338" customFormat="false" ht="15" hidden="false" customHeight="false" outlineLevel="0" collapsed="false">
      <c r="D338" s="92"/>
      <c r="E338" s="92"/>
      <c r="F338" s="91" t="str">
        <f aca="false">IF($A338="","",N(D338)-N(E338))</f>
        <v/>
      </c>
      <c r="G338" s="8" t="str">
        <f aca="false">IF($A338="","",IFERROR(INDEX('Account Map'!$D$6:$D$200,MATCH($A338,'Account Map'!$A$6:$A$200,0)),"UNMAPPED"))</f>
        <v/>
      </c>
      <c r="H338" s="8" t="str">
        <f aca="false">IF($A338="","",IFERROR(INDEX('Account Map'!$C$6:$C$200,MATCH($A338,'Account Map'!$A$6:$A$200,0)),"UNMAPPED"))</f>
        <v/>
      </c>
      <c r="I338" s="8" t="str">
        <f aca="false">IF($A338="","",IFERROR(INDEX('Account Map'!$E$6:$E$200,MATCH($A338,'Account Map'!$A$6:$A$200,0))&amp;"",""))</f>
        <v/>
      </c>
    </row>
    <row r="339" customFormat="false" ht="15" hidden="false" customHeight="false" outlineLevel="0" collapsed="false">
      <c r="D339" s="92"/>
      <c r="E339" s="92"/>
      <c r="F339" s="91" t="str">
        <f aca="false">IF($A339="","",N(D339)-N(E339))</f>
        <v/>
      </c>
      <c r="G339" s="8" t="str">
        <f aca="false">IF($A339="","",IFERROR(INDEX('Account Map'!$D$6:$D$200,MATCH($A339,'Account Map'!$A$6:$A$200,0)),"UNMAPPED"))</f>
        <v/>
      </c>
      <c r="H339" s="8" t="str">
        <f aca="false">IF($A339="","",IFERROR(INDEX('Account Map'!$C$6:$C$200,MATCH($A339,'Account Map'!$A$6:$A$200,0)),"UNMAPPED"))</f>
        <v/>
      </c>
      <c r="I339" s="8" t="str">
        <f aca="false">IF($A339="","",IFERROR(INDEX('Account Map'!$E$6:$E$200,MATCH($A339,'Account Map'!$A$6:$A$200,0))&amp;"",""))</f>
        <v/>
      </c>
    </row>
    <row r="340" customFormat="false" ht="15" hidden="false" customHeight="false" outlineLevel="0" collapsed="false">
      <c r="D340" s="92"/>
      <c r="E340" s="92"/>
      <c r="F340" s="91" t="str">
        <f aca="false">IF($A340="","",N(D340)-N(E340))</f>
        <v/>
      </c>
      <c r="G340" s="8" t="str">
        <f aca="false">IF($A340="","",IFERROR(INDEX('Account Map'!$D$6:$D$200,MATCH($A340,'Account Map'!$A$6:$A$200,0)),"UNMAPPED"))</f>
        <v/>
      </c>
      <c r="H340" s="8" t="str">
        <f aca="false">IF($A340="","",IFERROR(INDEX('Account Map'!$C$6:$C$200,MATCH($A340,'Account Map'!$A$6:$A$200,0)),"UNMAPPED"))</f>
        <v/>
      </c>
      <c r="I340" s="8" t="str">
        <f aca="false">IF($A340="","",IFERROR(INDEX('Account Map'!$E$6:$E$200,MATCH($A340,'Account Map'!$A$6:$A$200,0))&amp;"",""))</f>
        <v/>
      </c>
    </row>
    <row r="341" customFormat="false" ht="15" hidden="false" customHeight="false" outlineLevel="0" collapsed="false">
      <c r="D341" s="92"/>
      <c r="E341" s="92"/>
      <c r="F341" s="91" t="str">
        <f aca="false">IF($A341="","",N(D341)-N(E341))</f>
        <v/>
      </c>
      <c r="G341" s="8" t="str">
        <f aca="false">IF($A341="","",IFERROR(INDEX('Account Map'!$D$6:$D$200,MATCH($A341,'Account Map'!$A$6:$A$200,0)),"UNMAPPED"))</f>
        <v/>
      </c>
      <c r="H341" s="8" t="str">
        <f aca="false">IF($A341="","",IFERROR(INDEX('Account Map'!$C$6:$C$200,MATCH($A341,'Account Map'!$A$6:$A$200,0)),"UNMAPPED"))</f>
        <v/>
      </c>
      <c r="I341" s="8" t="str">
        <f aca="false">IF($A341="","",IFERROR(INDEX('Account Map'!$E$6:$E$200,MATCH($A341,'Account Map'!$A$6:$A$200,0))&amp;"",""))</f>
        <v/>
      </c>
    </row>
    <row r="342" customFormat="false" ht="15" hidden="false" customHeight="false" outlineLevel="0" collapsed="false">
      <c r="D342" s="92"/>
      <c r="E342" s="92"/>
      <c r="F342" s="91" t="str">
        <f aca="false">IF($A342="","",N(D342)-N(E342))</f>
        <v/>
      </c>
      <c r="G342" s="8" t="str">
        <f aca="false">IF($A342="","",IFERROR(INDEX('Account Map'!$D$6:$D$200,MATCH($A342,'Account Map'!$A$6:$A$200,0)),"UNMAPPED"))</f>
        <v/>
      </c>
      <c r="H342" s="8" t="str">
        <f aca="false">IF($A342="","",IFERROR(INDEX('Account Map'!$C$6:$C$200,MATCH($A342,'Account Map'!$A$6:$A$200,0)),"UNMAPPED"))</f>
        <v/>
      </c>
      <c r="I342" s="8" t="str">
        <f aca="false">IF($A342="","",IFERROR(INDEX('Account Map'!$E$6:$E$200,MATCH($A342,'Account Map'!$A$6:$A$200,0))&amp;"",""))</f>
        <v/>
      </c>
    </row>
    <row r="343" customFormat="false" ht="15" hidden="false" customHeight="false" outlineLevel="0" collapsed="false">
      <c r="D343" s="92"/>
      <c r="E343" s="92"/>
      <c r="F343" s="91" t="str">
        <f aca="false">IF($A343="","",N(D343)-N(E343))</f>
        <v/>
      </c>
      <c r="G343" s="8" t="str">
        <f aca="false">IF($A343="","",IFERROR(INDEX('Account Map'!$D$6:$D$200,MATCH($A343,'Account Map'!$A$6:$A$200,0)),"UNMAPPED"))</f>
        <v/>
      </c>
      <c r="H343" s="8" t="str">
        <f aca="false">IF($A343="","",IFERROR(INDEX('Account Map'!$C$6:$C$200,MATCH($A343,'Account Map'!$A$6:$A$200,0)),"UNMAPPED"))</f>
        <v/>
      </c>
      <c r="I343" s="8" t="str">
        <f aca="false">IF($A343="","",IFERROR(INDEX('Account Map'!$E$6:$E$200,MATCH($A343,'Account Map'!$A$6:$A$200,0))&amp;"",""))</f>
        <v/>
      </c>
    </row>
    <row r="344" customFormat="false" ht="15" hidden="false" customHeight="false" outlineLevel="0" collapsed="false">
      <c r="D344" s="92"/>
      <c r="E344" s="92"/>
      <c r="F344" s="91" t="str">
        <f aca="false">IF($A344="","",N(D344)-N(E344))</f>
        <v/>
      </c>
      <c r="G344" s="8" t="str">
        <f aca="false">IF($A344="","",IFERROR(INDEX('Account Map'!$D$6:$D$200,MATCH($A344,'Account Map'!$A$6:$A$200,0)),"UNMAPPED"))</f>
        <v/>
      </c>
      <c r="H344" s="8" t="str">
        <f aca="false">IF($A344="","",IFERROR(INDEX('Account Map'!$C$6:$C$200,MATCH($A344,'Account Map'!$A$6:$A$200,0)),"UNMAPPED"))</f>
        <v/>
      </c>
      <c r="I344" s="8" t="str">
        <f aca="false">IF($A344="","",IFERROR(INDEX('Account Map'!$E$6:$E$200,MATCH($A344,'Account Map'!$A$6:$A$200,0))&amp;"",""))</f>
        <v/>
      </c>
    </row>
    <row r="345" customFormat="false" ht="15" hidden="false" customHeight="false" outlineLevel="0" collapsed="false">
      <c r="D345" s="92"/>
      <c r="E345" s="92"/>
      <c r="F345" s="91" t="str">
        <f aca="false">IF($A345="","",N(D345)-N(E345))</f>
        <v/>
      </c>
      <c r="G345" s="8" t="str">
        <f aca="false">IF($A345="","",IFERROR(INDEX('Account Map'!$D$6:$D$200,MATCH($A345,'Account Map'!$A$6:$A$200,0)),"UNMAPPED"))</f>
        <v/>
      </c>
      <c r="H345" s="8" t="str">
        <f aca="false">IF($A345="","",IFERROR(INDEX('Account Map'!$C$6:$C$200,MATCH($A345,'Account Map'!$A$6:$A$200,0)),"UNMAPPED"))</f>
        <v/>
      </c>
      <c r="I345" s="8" t="str">
        <f aca="false">IF($A345="","",IFERROR(INDEX('Account Map'!$E$6:$E$200,MATCH($A345,'Account Map'!$A$6:$A$200,0))&amp;"",""))</f>
        <v/>
      </c>
    </row>
    <row r="346" customFormat="false" ht="15" hidden="false" customHeight="false" outlineLevel="0" collapsed="false">
      <c r="D346" s="92"/>
      <c r="E346" s="92"/>
      <c r="F346" s="91" t="str">
        <f aca="false">IF($A346="","",N(D346)-N(E346))</f>
        <v/>
      </c>
      <c r="G346" s="8" t="str">
        <f aca="false">IF($A346="","",IFERROR(INDEX('Account Map'!$D$6:$D$200,MATCH($A346,'Account Map'!$A$6:$A$200,0)),"UNMAPPED"))</f>
        <v/>
      </c>
      <c r="H346" s="8" t="str">
        <f aca="false">IF($A346="","",IFERROR(INDEX('Account Map'!$C$6:$C$200,MATCH($A346,'Account Map'!$A$6:$A$200,0)),"UNMAPPED"))</f>
        <v/>
      </c>
      <c r="I346" s="8" t="str">
        <f aca="false">IF($A346="","",IFERROR(INDEX('Account Map'!$E$6:$E$200,MATCH($A346,'Account Map'!$A$6:$A$200,0))&amp;"",""))</f>
        <v/>
      </c>
    </row>
    <row r="347" customFormat="false" ht="15" hidden="false" customHeight="false" outlineLevel="0" collapsed="false">
      <c r="D347" s="92"/>
      <c r="E347" s="92"/>
      <c r="F347" s="91" t="str">
        <f aca="false">IF($A347="","",N(D347)-N(E347))</f>
        <v/>
      </c>
      <c r="G347" s="8" t="str">
        <f aca="false">IF($A347="","",IFERROR(INDEX('Account Map'!$D$6:$D$200,MATCH($A347,'Account Map'!$A$6:$A$200,0)),"UNMAPPED"))</f>
        <v/>
      </c>
      <c r="H347" s="8" t="str">
        <f aca="false">IF($A347="","",IFERROR(INDEX('Account Map'!$C$6:$C$200,MATCH($A347,'Account Map'!$A$6:$A$200,0)),"UNMAPPED"))</f>
        <v/>
      </c>
      <c r="I347" s="8" t="str">
        <f aca="false">IF($A347="","",IFERROR(INDEX('Account Map'!$E$6:$E$200,MATCH($A347,'Account Map'!$A$6:$A$200,0))&amp;"",""))</f>
        <v/>
      </c>
    </row>
    <row r="348" customFormat="false" ht="15" hidden="false" customHeight="false" outlineLevel="0" collapsed="false">
      <c r="D348" s="92"/>
      <c r="E348" s="92"/>
      <c r="F348" s="91" t="str">
        <f aca="false">IF($A348="","",N(D348)-N(E348))</f>
        <v/>
      </c>
      <c r="G348" s="8" t="str">
        <f aca="false">IF($A348="","",IFERROR(INDEX('Account Map'!$D$6:$D$200,MATCH($A348,'Account Map'!$A$6:$A$200,0)),"UNMAPPED"))</f>
        <v/>
      </c>
      <c r="H348" s="8" t="str">
        <f aca="false">IF($A348="","",IFERROR(INDEX('Account Map'!$C$6:$C$200,MATCH($A348,'Account Map'!$A$6:$A$200,0)),"UNMAPPED"))</f>
        <v/>
      </c>
      <c r="I348" s="8" t="str">
        <f aca="false">IF($A348="","",IFERROR(INDEX('Account Map'!$E$6:$E$200,MATCH($A348,'Account Map'!$A$6:$A$200,0))&amp;"",""))</f>
        <v/>
      </c>
    </row>
    <row r="349" customFormat="false" ht="15" hidden="false" customHeight="false" outlineLevel="0" collapsed="false">
      <c r="D349" s="92"/>
      <c r="E349" s="92"/>
      <c r="F349" s="91" t="str">
        <f aca="false">IF($A349="","",N(D349)-N(E349))</f>
        <v/>
      </c>
      <c r="G349" s="8" t="str">
        <f aca="false">IF($A349="","",IFERROR(INDEX('Account Map'!$D$6:$D$200,MATCH($A349,'Account Map'!$A$6:$A$200,0)),"UNMAPPED"))</f>
        <v/>
      </c>
      <c r="H349" s="8" t="str">
        <f aca="false">IF($A349="","",IFERROR(INDEX('Account Map'!$C$6:$C$200,MATCH($A349,'Account Map'!$A$6:$A$200,0)),"UNMAPPED"))</f>
        <v/>
      </c>
      <c r="I349" s="8" t="str">
        <f aca="false">IF($A349="","",IFERROR(INDEX('Account Map'!$E$6:$E$200,MATCH($A349,'Account Map'!$A$6:$A$200,0))&amp;"",""))</f>
        <v/>
      </c>
    </row>
    <row r="350" customFormat="false" ht="15" hidden="false" customHeight="false" outlineLevel="0" collapsed="false">
      <c r="D350" s="92"/>
      <c r="E350" s="92"/>
      <c r="F350" s="91" t="str">
        <f aca="false">IF($A350="","",N(D350)-N(E350))</f>
        <v/>
      </c>
      <c r="G350" s="8" t="str">
        <f aca="false">IF($A350="","",IFERROR(INDEX('Account Map'!$D$6:$D$200,MATCH($A350,'Account Map'!$A$6:$A$200,0)),"UNMAPPED"))</f>
        <v/>
      </c>
      <c r="H350" s="8" t="str">
        <f aca="false">IF($A350="","",IFERROR(INDEX('Account Map'!$C$6:$C$200,MATCH($A350,'Account Map'!$A$6:$A$200,0)),"UNMAPPED"))</f>
        <v/>
      </c>
      <c r="I350" s="8" t="str">
        <f aca="false">IF($A350="","",IFERROR(INDEX('Account Map'!$E$6:$E$200,MATCH($A350,'Account Map'!$A$6:$A$200,0))&amp;"",""))</f>
        <v/>
      </c>
    </row>
    <row r="351" customFormat="false" ht="15" hidden="false" customHeight="false" outlineLevel="0" collapsed="false">
      <c r="D351" s="92"/>
      <c r="E351" s="92"/>
      <c r="F351" s="91" t="str">
        <f aca="false">IF($A351="","",N(D351)-N(E351))</f>
        <v/>
      </c>
      <c r="G351" s="8" t="str">
        <f aca="false">IF($A351="","",IFERROR(INDEX('Account Map'!$D$6:$D$200,MATCH($A351,'Account Map'!$A$6:$A$200,0)),"UNMAPPED"))</f>
        <v/>
      </c>
      <c r="H351" s="8" t="str">
        <f aca="false">IF($A351="","",IFERROR(INDEX('Account Map'!$C$6:$C$200,MATCH($A351,'Account Map'!$A$6:$A$200,0)),"UNMAPPED"))</f>
        <v/>
      </c>
      <c r="I351" s="8" t="str">
        <f aca="false">IF($A351="","",IFERROR(INDEX('Account Map'!$E$6:$E$200,MATCH($A351,'Account Map'!$A$6:$A$200,0))&amp;"",""))</f>
        <v/>
      </c>
    </row>
    <row r="352" customFormat="false" ht="15" hidden="false" customHeight="false" outlineLevel="0" collapsed="false">
      <c r="D352" s="92"/>
      <c r="E352" s="92"/>
      <c r="F352" s="91" t="str">
        <f aca="false">IF($A352="","",N(D352)-N(E352))</f>
        <v/>
      </c>
      <c r="G352" s="8" t="str">
        <f aca="false">IF($A352="","",IFERROR(INDEX('Account Map'!$D$6:$D$200,MATCH($A352,'Account Map'!$A$6:$A$200,0)),"UNMAPPED"))</f>
        <v/>
      </c>
      <c r="H352" s="8" t="str">
        <f aca="false">IF($A352="","",IFERROR(INDEX('Account Map'!$C$6:$C$200,MATCH($A352,'Account Map'!$A$6:$A$200,0)),"UNMAPPED"))</f>
        <v/>
      </c>
      <c r="I352" s="8" t="str">
        <f aca="false">IF($A352="","",IFERROR(INDEX('Account Map'!$E$6:$E$200,MATCH($A352,'Account Map'!$A$6:$A$200,0))&amp;"",""))</f>
        <v/>
      </c>
    </row>
    <row r="353" customFormat="false" ht="15" hidden="false" customHeight="false" outlineLevel="0" collapsed="false">
      <c r="D353" s="92"/>
      <c r="E353" s="92"/>
      <c r="F353" s="91" t="str">
        <f aca="false">IF($A353="","",N(D353)-N(E353))</f>
        <v/>
      </c>
      <c r="G353" s="8" t="str">
        <f aca="false">IF($A353="","",IFERROR(INDEX('Account Map'!$D$6:$D$200,MATCH($A353,'Account Map'!$A$6:$A$200,0)),"UNMAPPED"))</f>
        <v/>
      </c>
      <c r="H353" s="8" t="str">
        <f aca="false">IF($A353="","",IFERROR(INDEX('Account Map'!$C$6:$C$200,MATCH($A353,'Account Map'!$A$6:$A$200,0)),"UNMAPPED"))</f>
        <v/>
      </c>
      <c r="I353" s="8" t="str">
        <f aca="false">IF($A353="","",IFERROR(INDEX('Account Map'!$E$6:$E$200,MATCH($A353,'Account Map'!$A$6:$A$200,0))&amp;"",""))</f>
        <v/>
      </c>
    </row>
    <row r="354" customFormat="false" ht="15" hidden="false" customHeight="false" outlineLevel="0" collapsed="false">
      <c r="D354" s="92"/>
      <c r="E354" s="92"/>
      <c r="F354" s="91" t="str">
        <f aca="false">IF($A354="","",N(D354)-N(E354))</f>
        <v/>
      </c>
      <c r="G354" s="8" t="str">
        <f aca="false">IF($A354="","",IFERROR(INDEX('Account Map'!$D$6:$D$200,MATCH($A354,'Account Map'!$A$6:$A$200,0)),"UNMAPPED"))</f>
        <v/>
      </c>
      <c r="H354" s="8" t="str">
        <f aca="false">IF($A354="","",IFERROR(INDEX('Account Map'!$C$6:$C$200,MATCH($A354,'Account Map'!$A$6:$A$200,0)),"UNMAPPED"))</f>
        <v/>
      </c>
      <c r="I354" s="8" t="str">
        <f aca="false">IF($A354="","",IFERROR(INDEX('Account Map'!$E$6:$E$200,MATCH($A354,'Account Map'!$A$6:$A$200,0))&amp;"",""))</f>
        <v/>
      </c>
    </row>
    <row r="355" customFormat="false" ht="15" hidden="false" customHeight="false" outlineLevel="0" collapsed="false">
      <c r="D355" s="92"/>
      <c r="E355" s="92"/>
      <c r="F355" s="91" t="str">
        <f aca="false">IF($A355="","",N(D355)-N(E355))</f>
        <v/>
      </c>
      <c r="G355" s="8" t="str">
        <f aca="false">IF($A355="","",IFERROR(INDEX('Account Map'!$D$6:$D$200,MATCH($A355,'Account Map'!$A$6:$A$200,0)),"UNMAPPED"))</f>
        <v/>
      </c>
      <c r="H355" s="8" t="str">
        <f aca="false">IF($A355="","",IFERROR(INDEX('Account Map'!$C$6:$C$200,MATCH($A355,'Account Map'!$A$6:$A$200,0)),"UNMAPPED"))</f>
        <v/>
      </c>
      <c r="I355" s="8" t="str">
        <f aca="false">IF($A355="","",IFERROR(INDEX('Account Map'!$E$6:$E$200,MATCH($A355,'Account Map'!$A$6:$A$200,0))&amp;"",""))</f>
        <v/>
      </c>
    </row>
    <row r="356" customFormat="false" ht="15" hidden="false" customHeight="false" outlineLevel="0" collapsed="false">
      <c r="D356" s="92"/>
      <c r="E356" s="92"/>
      <c r="F356" s="91" t="str">
        <f aca="false">IF($A356="","",N(D356)-N(E356))</f>
        <v/>
      </c>
      <c r="G356" s="8" t="str">
        <f aca="false">IF($A356="","",IFERROR(INDEX('Account Map'!$D$6:$D$200,MATCH($A356,'Account Map'!$A$6:$A$200,0)),"UNMAPPED"))</f>
        <v/>
      </c>
      <c r="H356" s="8" t="str">
        <f aca="false">IF($A356="","",IFERROR(INDEX('Account Map'!$C$6:$C$200,MATCH($A356,'Account Map'!$A$6:$A$200,0)),"UNMAPPED"))</f>
        <v/>
      </c>
      <c r="I356" s="8" t="str">
        <f aca="false">IF($A356="","",IFERROR(INDEX('Account Map'!$E$6:$E$200,MATCH($A356,'Account Map'!$A$6:$A$200,0))&amp;"",""))</f>
        <v/>
      </c>
    </row>
    <row r="357" customFormat="false" ht="15" hidden="false" customHeight="false" outlineLevel="0" collapsed="false">
      <c r="D357" s="92"/>
      <c r="E357" s="92"/>
      <c r="F357" s="91" t="str">
        <f aca="false">IF($A357="","",N(D357)-N(E357))</f>
        <v/>
      </c>
      <c r="G357" s="8" t="str">
        <f aca="false">IF($A357="","",IFERROR(INDEX('Account Map'!$D$6:$D$200,MATCH($A357,'Account Map'!$A$6:$A$200,0)),"UNMAPPED"))</f>
        <v/>
      </c>
      <c r="H357" s="8" t="str">
        <f aca="false">IF($A357="","",IFERROR(INDEX('Account Map'!$C$6:$C$200,MATCH($A357,'Account Map'!$A$6:$A$200,0)),"UNMAPPED"))</f>
        <v/>
      </c>
      <c r="I357" s="8" t="str">
        <f aca="false">IF($A357="","",IFERROR(INDEX('Account Map'!$E$6:$E$200,MATCH($A357,'Account Map'!$A$6:$A$200,0))&amp;"",""))</f>
        <v/>
      </c>
    </row>
    <row r="358" customFormat="false" ht="15" hidden="false" customHeight="false" outlineLevel="0" collapsed="false">
      <c r="D358" s="92"/>
      <c r="E358" s="92"/>
      <c r="F358" s="91" t="str">
        <f aca="false">IF($A358="","",N(D358)-N(E358))</f>
        <v/>
      </c>
      <c r="G358" s="8" t="str">
        <f aca="false">IF($A358="","",IFERROR(INDEX('Account Map'!$D$6:$D$200,MATCH($A358,'Account Map'!$A$6:$A$200,0)),"UNMAPPED"))</f>
        <v/>
      </c>
      <c r="H358" s="8" t="str">
        <f aca="false">IF($A358="","",IFERROR(INDEX('Account Map'!$C$6:$C$200,MATCH($A358,'Account Map'!$A$6:$A$200,0)),"UNMAPPED"))</f>
        <v/>
      </c>
      <c r="I358" s="8" t="str">
        <f aca="false">IF($A358="","",IFERROR(INDEX('Account Map'!$E$6:$E$200,MATCH($A358,'Account Map'!$A$6:$A$200,0))&amp;"",""))</f>
        <v/>
      </c>
    </row>
    <row r="359" customFormat="false" ht="15" hidden="false" customHeight="false" outlineLevel="0" collapsed="false">
      <c r="D359" s="92"/>
      <c r="E359" s="92"/>
      <c r="F359" s="91" t="str">
        <f aca="false">IF($A359="","",N(D359)-N(E359))</f>
        <v/>
      </c>
      <c r="G359" s="8" t="str">
        <f aca="false">IF($A359="","",IFERROR(INDEX('Account Map'!$D$6:$D$200,MATCH($A359,'Account Map'!$A$6:$A$200,0)),"UNMAPPED"))</f>
        <v/>
      </c>
      <c r="H359" s="8" t="str">
        <f aca="false">IF($A359="","",IFERROR(INDEX('Account Map'!$C$6:$C$200,MATCH($A359,'Account Map'!$A$6:$A$200,0)),"UNMAPPED"))</f>
        <v/>
      </c>
      <c r="I359" s="8" t="str">
        <f aca="false">IF($A359="","",IFERROR(INDEX('Account Map'!$E$6:$E$200,MATCH($A359,'Account Map'!$A$6:$A$200,0))&amp;"",""))</f>
        <v/>
      </c>
    </row>
    <row r="360" customFormat="false" ht="15" hidden="false" customHeight="false" outlineLevel="0" collapsed="false">
      <c r="D360" s="92"/>
      <c r="E360" s="92"/>
      <c r="F360" s="91" t="str">
        <f aca="false">IF($A360="","",N(D360)-N(E360))</f>
        <v/>
      </c>
      <c r="G360" s="8" t="str">
        <f aca="false">IF($A360="","",IFERROR(INDEX('Account Map'!$D$6:$D$200,MATCH($A360,'Account Map'!$A$6:$A$200,0)),"UNMAPPED"))</f>
        <v/>
      </c>
      <c r="H360" s="8" t="str">
        <f aca="false">IF($A360="","",IFERROR(INDEX('Account Map'!$C$6:$C$200,MATCH($A360,'Account Map'!$A$6:$A$200,0)),"UNMAPPED"))</f>
        <v/>
      </c>
      <c r="I360" s="8" t="str">
        <f aca="false">IF($A360="","",IFERROR(INDEX('Account Map'!$E$6:$E$200,MATCH($A360,'Account Map'!$A$6:$A$200,0))&amp;"",""))</f>
        <v/>
      </c>
    </row>
    <row r="361" customFormat="false" ht="15" hidden="false" customHeight="false" outlineLevel="0" collapsed="false">
      <c r="D361" s="92"/>
      <c r="E361" s="92"/>
      <c r="F361" s="91" t="str">
        <f aca="false">IF($A361="","",N(D361)-N(E361))</f>
        <v/>
      </c>
      <c r="G361" s="8" t="str">
        <f aca="false">IF($A361="","",IFERROR(INDEX('Account Map'!$D$6:$D$200,MATCH($A361,'Account Map'!$A$6:$A$200,0)),"UNMAPPED"))</f>
        <v/>
      </c>
      <c r="H361" s="8" t="str">
        <f aca="false">IF($A361="","",IFERROR(INDEX('Account Map'!$C$6:$C$200,MATCH($A361,'Account Map'!$A$6:$A$200,0)),"UNMAPPED"))</f>
        <v/>
      </c>
      <c r="I361" s="8" t="str">
        <f aca="false">IF($A361="","",IFERROR(INDEX('Account Map'!$E$6:$E$200,MATCH($A361,'Account Map'!$A$6:$A$200,0))&amp;"",""))</f>
        <v/>
      </c>
    </row>
    <row r="362" customFormat="false" ht="15" hidden="false" customHeight="false" outlineLevel="0" collapsed="false">
      <c r="D362" s="92"/>
      <c r="E362" s="92"/>
      <c r="F362" s="91" t="str">
        <f aca="false">IF($A362="","",N(D362)-N(E362))</f>
        <v/>
      </c>
      <c r="G362" s="8" t="str">
        <f aca="false">IF($A362="","",IFERROR(INDEX('Account Map'!$D$6:$D$200,MATCH($A362,'Account Map'!$A$6:$A$200,0)),"UNMAPPED"))</f>
        <v/>
      </c>
      <c r="H362" s="8" t="str">
        <f aca="false">IF($A362="","",IFERROR(INDEX('Account Map'!$C$6:$C$200,MATCH($A362,'Account Map'!$A$6:$A$200,0)),"UNMAPPED"))</f>
        <v/>
      </c>
      <c r="I362" s="8" t="str">
        <f aca="false">IF($A362="","",IFERROR(INDEX('Account Map'!$E$6:$E$200,MATCH($A362,'Account Map'!$A$6:$A$200,0))&amp;"",""))</f>
        <v/>
      </c>
    </row>
    <row r="363" customFormat="false" ht="15" hidden="false" customHeight="false" outlineLevel="0" collapsed="false">
      <c r="D363" s="92"/>
      <c r="E363" s="92"/>
      <c r="F363" s="91" t="str">
        <f aca="false">IF($A363="","",N(D363)-N(E363))</f>
        <v/>
      </c>
      <c r="G363" s="8" t="str">
        <f aca="false">IF($A363="","",IFERROR(INDEX('Account Map'!$D$6:$D$200,MATCH($A363,'Account Map'!$A$6:$A$200,0)),"UNMAPPED"))</f>
        <v/>
      </c>
      <c r="H363" s="8" t="str">
        <f aca="false">IF($A363="","",IFERROR(INDEX('Account Map'!$C$6:$C$200,MATCH($A363,'Account Map'!$A$6:$A$200,0)),"UNMAPPED"))</f>
        <v/>
      </c>
      <c r="I363" s="8" t="str">
        <f aca="false">IF($A363="","",IFERROR(INDEX('Account Map'!$E$6:$E$200,MATCH($A363,'Account Map'!$A$6:$A$200,0))&amp;"",""))</f>
        <v/>
      </c>
    </row>
    <row r="364" customFormat="false" ht="15" hidden="false" customHeight="false" outlineLevel="0" collapsed="false">
      <c r="D364" s="92"/>
      <c r="E364" s="92"/>
      <c r="F364" s="91" t="str">
        <f aca="false">IF($A364="","",N(D364)-N(E364))</f>
        <v/>
      </c>
      <c r="G364" s="8" t="str">
        <f aca="false">IF($A364="","",IFERROR(INDEX('Account Map'!$D$6:$D$200,MATCH($A364,'Account Map'!$A$6:$A$200,0)),"UNMAPPED"))</f>
        <v/>
      </c>
      <c r="H364" s="8" t="str">
        <f aca="false">IF($A364="","",IFERROR(INDEX('Account Map'!$C$6:$C$200,MATCH($A364,'Account Map'!$A$6:$A$200,0)),"UNMAPPED"))</f>
        <v/>
      </c>
      <c r="I364" s="8" t="str">
        <f aca="false">IF($A364="","",IFERROR(INDEX('Account Map'!$E$6:$E$200,MATCH($A364,'Account Map'!$A$6:$A$200,0))&amp;"",""))</f>
        <v/>
      </c>
    </row>
    <row r="365" customFormat="false" ht="15" hidden="false" customHeight="false" outlineLevel="0" collapsed="false">
      <c r="D365" s="92"/>
      <c r="E365" s="92"/>
      <c r="F365" s="91" t="str">
        <f aca="false">IF($A365="","",N(D365)-N(E365))</f>
        <v/>
      </c>
      <c r="G365" s="8" t="str">
        <f aca="false">IF($A365="","",IFERROR(INDEX('Account Map'!$D$6:$D$200,MATCH($A365,'Account Map'!$A$6:$A$200,0)),"UNMAPPED"))</f>
        <v/>
      </c>
      <c r="H365" s="8" t="str">
        <f aca="false">IF($A365="","",IFERROR(INDEX('Account Map'!$C$6:$C$200,MATCH($A365,'Account Map'!$A$6:$A$200,0)),"UNMAPPED"))</f>
        <v/>
      </c>
      <c r="I365" s="8" t="str">
        <f aca="false">IF($A365="","",IFERROR(INDEX('Account Map'!$E$6:$E$200,MATCH($A365,'Account Map'!$A$6:$A$200,0))&amp;"",""))</f>
        <v/>
      </c>
    </row>
    <row r="366" customFormat="false" ht="15" hidden="false" customHeight="false" outlineLevel="0" collapsed="false">
      <c r="D366" s="92"/>
      <c r="E366" s="92"/>
      <c r="F366" s="91" t="str">
        <f aca="false">IF($A366="","",N(D366)-N(E366))</f>
        <v/>
      </c>
      <c r="G366" s="8" t="str">
        <f aca="false">IF($A366="","",IFERROR(INDEX('Account Map'!$D$6:$D$200,MATCH($A366,'Account Map'!$A$6:$A$200,0)),"UNMAPPED"))</f>
        <v/>
      </c>
      <c r="H366" s="8" t="str">
        <f aca="false">IF($A366="","",IFERROR(INDEX('Account Map'!$C$6:$C$200,MATCH($A366,'Account Map'!$A$6:$A$200,0)),"UNMAPPED"))</f>
        <v/>
      </c>
      <c r="I366" s="8" t="str">
        <f aca="false">IF($A366="","",IFERROR(INDEX('Account Map'!$E$6:$E$200,MATCH($A366,'Account Map'!$A$6:$A$200,0))&amp;"",""))</f>
        <v/>
      </c>
    </row>
    <row r="367" customFormat="false" ht="15" hidden="false" customHeight="false" outlineLevel="0" collapsed="false">
      <c r="D367" s="92"/>
      <c r="E367" s="92"/>
      <c r="F367" s="91" t="str">
        <f aca="false">IF($A367="","",N(D367)-N(E367))</f>
        <v/>
      </c>
      <c r="G367" s="8" t="str">
        <f aca="false">IF($A367="","",IFERROR(INDEX('Account Map'!$D$6:$D$200,MATCH($A367,'Account Map'!$A$6:$A$200,0)),"UNMAPPED"))</f>
        <v/>
      </c>
      <c r="H367" s="8" t="str">
        <f aca="false">IF($A367="","",IFERROR(INDEX('Account Map'!$C$6:$C$200,MATCH($A367,'Account Map'!$A$6:$A$200,0)),"UNMAPPED"))</f>
        <v/>
      </c>
      <c r="I367" s="8" t="str">
        <f aca="false">IF($A367="","",IFERROR(INDEX('Account Map'!$E$6:$E$200,MATCH($A367,'Account Map'!$A$6:$A$200,0))&amp;"",""))</f>
        <v/>
      </c>
    </row>
    <row r="368" customFormat="false" ht="15" hidden="false" customHeight="false" outlineLevel="0" collapsed="false">
      <c r="D368" s="92"/>
      <c r="E368" s="92"/>
      <c r="F368" s="91" t="str">
        <f aca="false">IF($A368="","",N(D368)-N(E368))</f>
        <v/>
      </c>
      <c r="G368" s="8" t="str">
        <f aca="false">IF($A368="","",IFERROR(INDEX('Account Map'!$D$6:$D$200,MATCH($A368,'Account Map'!$A$6:$A$200,0)),"UNMAPPED"))</f>
        <v/>
      </c>
      <c r="H368" s="8" t="str">
        <f aca="false">IF($A368="","",IFERROR(INDEX('Account Map'!$C$6:$C$200,MATCH($A368,'Account Map'!$A$6:$A$200,0)),"UNMAPPED"))</f>
        <v/>
      </c>
      <c r="I368" s="8" t="str">
        <f aca="false">IF($A368="","",IFERROR(INDEX('Account Map'!$E$6:$E$200,MATCH($A368,'Account Map'!$A$6:$A$200,0))&amp;"",""))</f>
        <v/>
      </c>
    </row>
    <row r="369" customFormat="false" ht="15" hidden="false" customHeight="false" outlineLevel="0" collapsed="false">
      <c r="D369" s="92"/>
      <c r="E369" s="92"/>
      <c r="F369" s="91" t="str">
        <f aca="false">IF($A369="","",N(D369)-N(E369))</f>
        <v/>
      </c>
      <c r="G369" s="8" t="str">
        <f aca="false">IF($A369="","",IFERROR(INDEX('Account Map'!$D$6:$D$200,MATCH($A369,'Account Map'!$A$6:$A$200,0)),"UNMAPPED"))</f>
        <v/>
      </c>
      <c r="H369" s="8" t="str">
        <f aca="false">IF($A369="","",IFERROR(INDEX('Account Map'!$C$6:$C$200,MATCH($A369,'Account Map'!$A$6:$A$200,0)),"UNMAPPED"))</f>
        <v/>
      </c>
      <c r="I369" s="8" t="str">
        <f aca="false">IF($A369="","",IFERROR(INDEX('Account Map'!$E$6:$E$200,MATCH($A369,'Account Map'!$A$6:$A$200,0))&amp;"",""))</f>
        <v/>
      </c>
    </row>
    <row r="370" customFormat="false" ht="15" hidden="false" customHeight="false" outlineLevel="0" collapsed="false">
      <c r="D370" s="92"/>
      <c r="E370" s="92"/>
      <c r="F370" s="91" t="str">
        <f aca="false">IF($A370="","",N(D370)-N(E370))</f>
        <v/>
      </c>
      <c r="G370" s="8" t="str">
        <f aca="false">IF($A370="","",IFERROR(INDEX('Account Map'!$D$6:$D$200,MATCH($A370,'Account Map'!$A$6:$A$200,0)),"UNMAPPED"))</f>
        <v/>
      </c>
      <c r="H370" s="8" t="str">
        <f aca="false">IF($A370="","",IFERROR(INDEX('Account Map'!$C$6:$C$200,MATCH($A370,'Account Map'!$A$6:$A$200,0)),"UNMAPPED"))</f>
        <v/>
      </c>
      <c r="I370" s="8" t="str">
        <f aca="false">IF($A370="","",IFERROR(INDEX('Account Map'!$E$6:$E$200,MATCH($A370,'Account Map'!$A$6:$A$200,0))&amp;"",""))</f>
        <v/>
      </c>
    </row>
    <row r="371" customFormat="false" ht="15" hidden="false" customHeight="false" outlineLevel="0" collapsed="false">
      <c r="D371" s="92"/>
      <c r="E371" s="92"/>
      <c r="F371" s="91" t="str">
        <f aca="false">IF($A371="","",N(D371)-N(E371))</f>
        <v/>
      </c>
      <c r="G371" s="8" t="str">
        <f aca="false">IF($A371="","",IFERROR(INDEX('Account Map'!$D$6:$D$200,MATCH($A371,'Account Map'!$A$6:$A$200,0)),"UNMAPPED"))</f>
        <v/>
      </c>
      <c r="H371" s="8" t="str">
        <f aca="false">IF($A371="","",IFERROR(INDEX('Account Map'!$C$6:$C$200,MATCH($A371,'Account Map'!$A$6:$A$200,0)),"UNMAPPED"))</f>
        <v/>
      </c>
      <c r="I371" s="8" t="str">
        <f aca="false">IF($A371="","",IFERROR(INDEX('Account Map'!$E$6:$E$200,MATCH($A371,'Account Map'!$A$6:$A$200,0))&amp;"",""))</f>
        <v/>
      </c>
    </row>
    <row r="372" customFormat="false" ht="15" hidden="false" customHeight="false" outlineLevel="0" collapsed="false">
      <c r="D372" s="92"/>
      <c r="E372" s="92"/>
      <c r="F372" s="91" t="str">
        <f aca="false">IF($A372="","",N(D372)-N(E372))</f>
        <v/>
      </c>
      <c r="G372" s="8" t="str">
        <f aca="false">IF($A372="","",IFERROR(INDEX('Account Map'!$D$6:$D$200,MATCH($A372,'Account Map'!$A$6:$A$200,0)),"UNMAPPED"))</f>
        <v/>
      </c>
      <c r="H372" s="8" t="str">
        <f aca="false">IF($A372="","",IFERROR(INDEX('Account Map'!$C$6:$C$200,MATCH($A372,'Account Map'!$A$6:$A$200,0)),"UNMAPPED"))</f>
        <v/>
      </c>
      <c r="I372" s="8" t="str">
        <f aca="false">IF($A372="","",IFERROR(INDEX('Account Map'!$E$6:$E$200,MATCH($A372,'Account Map'!$A$6:$A$200,0))&amp;"",""))</f>
        <v/>
      </c>
    </row>
    <row r="373" customFormat="false" ht="15" hidden="false" customHeight="false" outlineLevel="0" collapsed="false">
      <c r="D373" s="92"/>
      <c r="E373" s="92"/>
      <c r="F373" s="91" t="str">
        <f aca="false">IF($A373="","",N(D373)-N(E373))</f>
        <v/>
      </c>
      <c r="G373" s="8" t="str">
        <f aca="false">IF($A373="","",IFERROR(INDEX('Account Map'!$D$6:$D$200,MATCH($A373,'Account Map'!$A$6:$A$200,0)),"UNMAPPED"))</f>
        <v/>
      </c>
      <c r="H373" s="8" t="str">
        <f aca="false">IF($A373="","",IFERROR(INDEX('Account Map'!$C$6:$C$200,MATCH($A373,'Account Map'!$A$6:$A$200,0)),"UNMAPPED"))</f>
        <v/>
      </c>
      <c r="I373" s="8" t="str">
        <f aca="false">IF($A373="","",IFERROR(INDEX('Account Map'!$E$6:$E$200,MATCH($A373,'Account Map'!$A$6:$A$200,0))&amp;"",""))</f>
        <v/>
      </c>
    </row>
    <row r="374" customFormat="false" ht="15" hidden="false" customHeight="false" outlineLevel="0" collapsed="false">
      <c r="D374" s="92"/>
      <c r="E374" s="92"/>
      <c r="F374" s="91" t="str">
        <f aca="false">IF($A374="","",N(D374)-N(E374))</f>
        <v/>
      </c>
      <c r="G374" s="8" t="str">
        <f aca="false">IF($A374="","",IFERROR(INDEX('Account Map'!$D$6:$D$200,MATCH($A374,'Account Map'!$A$6:$A$200,0)),"UNMAPPED"))</f>
        <v/>
      </c>
      <c r="H374" s="8" t="str">
        <f aca="false">IF($A374="","",IFERROR(INDEX('Account Map'!$C$6:$C$200,MATCH($A374,'Account Map'!$A$6:$A$200,0)),"UNMAPPED"))</f>
        <v/>
      </c>
      <c r="I374" s="8" t="str">
        <f aca="false">IF($A374="","",IFERROR(INDEX('Account Map'!$E$6:$E$200,MATCH($A374,'Account Map'!$A$6:$A$200,0))&amp;"",""))</f>
        <v/>
      </c>
    </row>
    <row r="375" customFormat="false" ht="15" hidden="false" customHeight="false" outlineLevel="0" collapsed="false">
      <c r="D375" s="92"/>
      <c r="E375" s="92"/>
      <c r="F375" s="91" t="str">
        <f aca="false">IF($A375="","",N(D375)-N(E375))</f>
        <v/>
      </c>
      <c r="G375" s="8" t="str">
        <f aca="false">IF($A375="","",IFERROR(INDEX('Account Map'!$D$6:$D$200,MATCH($A375,'Account Map'!$A$6:$A$200,0)),"UNMAPPED"))</f>
        <v/>
      </c>
      <c r="H375" s="8" t="str">
        <f aca="false">IF($A375="","",IFERROR(INDEX('Account Map'!$C$6:$C$200,MATCH($A375,'Account Map'!$A$6:$A$200,0)),"UNMAPPED"))</f>
        <v/>
      </c>
      <c r="I375" s="8" t="str">
        <f aca="false">IF($A375="","",IFERROR(INDEX('Account Map'!$E$6:$E$200,MATCH($A375,'Account Map'!$A$6:$A$200,0))&amp;"",""))</f>
        <v/>
      </c>
    </row>
    <row r="376" customFormat="false" ht="15" hidden="false" customHeight="false" outlineLevel="0" collapsed="false">
      <c r="D376" s="92"/>
      <c r="E376" s="92"/>
      <c r="F376" s="91" t="str">
        <f aca="false">IF($A376="","",N(D376)-N(E376))</f>
        <v/>
      </c>
      <c r="G376" s="8" t="str">
        <f aca="false">IF($A376="","",IFERROR(INDEX('Account Map'!$D$6:$D$200,MATCH($A376,'Account Map'!$A$6:$A$200,0)),"UNMAPPED"))</f>
        <v/>
      </c>
      <c r="H376" s="8" t="str">
        <f aca="false">IF($A376="","",IFERROR(INDEX('Account Map'!$C$6:$C$200,MATCH($A376,'Account Map'!$A$6:$A$200,0)),"UNMAPPED"))</f>
        <v/>
      </c>
      <c r="I376" s="8" t="str">
        <f aca="false">IF($A376="","",IFERROR(INDEX('Account Map'!$E$6:$E$200,MATCH($A376,'Account Map'!$A$6:$A$200,0))&amp;"",""))</f>
        <v/>
      </c>
    </row>
    <row r="377" customFormat="false" ht="15" hidden="false" customHeight="false" outlineLevel="0" collapsed="false">
      <c r="D377" s="92"/>
      <c r="E377" s="92"/>
      <c r="F377" s="91" t="str">
        <f aca="false">IF($A377="","",N(D377)-N(E377))</f>
        <v/>
      </c>
      <c r="G377" s="8" t="str">
        <f aca="false">IF($A377="","",IFERROR(INDEX('Account Map'!$D$6:$D$200,MATCH($A377,'Account Map'!$A$6:$A$200,0)),"UNMAPPED"))</f>
        <v/>
      </c>
      <c r="H377" s="8" t="str">
        <f aca="false">IF($A377="","",IFERROR(INDEX('Account Map'!$C$6:$C$200,MATCH($A377,'Account Map'!$A$6:$A$200,0)),"UNMAPPED"))</f>
        <v/>
      </c>
      <c r="I377" s="8" t="str">
        <f aca="false">IF($A377="","",IFERROR(INDEX('Account Map'!$E$6:$E$200,MATCH($A377,'Account Map'!$A$6:$A$200,0))&amp;"",""))</f>
        <v/>
      </c>
    </row>
    <row r="378" customFormat="false" ht="15" hidden="false" customHeight="false" outlineLevel="0" collapsed="false">
      <c r="D378" s="92"/>
      <c r="E378" s="92"/>
      <c r="F378" s="91" t="str">
        <f aca="false">IF($A378="","",N(D378)-N(E378))</f>
        <v/>
      </c>
      <c r="G378" s="8" t="str">
        <f aca="false">IF($A378="","",IFERROR(INDEX('Account Map'!$D$6:$D$200,MATCH($A378,'Account Map'!$A$6:$A$200,0)),"UNMAPPED"))</f>
        <v/>
      </c>
      <c r="H378" s="8" t="str">
        <f aca="false">IF($A378="","",IFERROR(INDEX('Account Map'!$C$6:$C$200,MATCH($A378,'Account Map'!$A$6:$A$200,0)),"UNMAPPED"))</f>
        <v/>
      </c>
      <c r="I378" s="8" t="str">
        <f aca="false">IF($A378="","",IFERROR(INDEX('Account Map'!$E$6:$E$200,MATCH($A378,'Account Map'!$A$6:$A$200,0))&amp;"",""))</f>
        <v/>
      </c>
    </row>
    <row r="379" customFormat="false" ht="15" hidden="false" customHeight="false" outlineLevel="0" collapsed="false">
      <c r="D379" s="92"/>
      <c r="E379" s="92"/>
      <c r="F379" s="91" t="str">
        <f aca="false">IF($A379="","",N(D379)-N(E379))</f>
        <v/>
      </c>
      <c r="G379" s="8" t="str">
        <f aca="false">IF($A379="","",IFERROR(INDEX('Account Map'!$D$6:$D$200,MATCH($A379,'Account Map'!$A$6:$A$200,0)),"UNMAPPED"))</f>
        <v/>
      </c>
      <c r="H379" s="8" t="str">
        <f aca="false">IF($A379="","",IFERROR(INDEX('Account Map'!$C$6:$C$200,MATCH($A379,'Account Map'!$A$6:$A$200,0)),"UNMAPPED"))</f>
        <v/>
      </c>
      <c r="I379" s="8" t="str">
        <f aca="false">IF($A379="","",IFERROR(INDEX('Account Map'!$E$6:$E$200,MATCH($A379,'Account Map'!$A$6:$A$200,0))&amp;"",""))</f>
        <v/>
      </c>
    </row>
    <row r="380" customFormat="false" ht="15" hidden="false" customHeight="false" outlineLevel="0" collapsed="false">
      <c r="D380" s="92"/>
      <c r="E380" s="92"/>
      <c r="F380" s="91" t="str">
        <f aca="false">IF($A380="","",N(D380)-N(E380))</f>
        <v/>
      </c>
      <c r="G380" s="8" t="str">
        <f aca="false">IF($A380="","",IFERROR(INDEX('Account Map'!$D$6:$D$200,MATCH($A380,'Account Map'!$A$6:$A$200,0)),"UNMAPPED"))</f>
        <v/>
      </c>
      <c r="H380" s="8" t="str">
        <f aca="false">IF($A380="","",IFERROR(INDEX('Account Map'!$C$6:$C$200,MATCH($A380,'Account Map'!$A$6:$A$200,0)),"UNMAPPED"))</f>
        <v/>
      </c>
      <c r="I380" s="8" t="str">
        <f aca="false">IF($A380="","",IFERROR(INDEX('Account Map'!$E$6:$E$200,MATCH($A380,'Account Map'!$A$6:$A$200,0))&amp;"",""))</f>
        <v/>
      </c>
    </row>
    <row r="381" customFormat="false" ht="15" hidden="false" customHeight="false" outlineLevel="0" collapsed="false">
      <c r="D381" s="92"/>
      <c r="E381" s="92"/>
      <c r="F381" s="91" t="str">
        <f aca="false">IF($A381="","",N(D381)-N(E381))</f>
        <v/>
      </c>
      <c r="G381" s="8" t="str">
        <f aca="false">IF($A381="","",IFERROR(INDEX('Account Map'!$D$6:$D$200,MATCH($A381,'Account Map'!$A$6:$A$200,0)),"UNMAPPED"))</f>
        <v/>
      </c>
      <c r="H381" s="8" t="str">
        <f aca="false">IF($A381="","",IFERROR(INDEX('Account Map'!$C$6:$C$200,MATCH($A381,'Account Map'!$A$6:$A$200,0)),"UNMAPPED"))</f>
        <v/>
      </c>
      <c r="I381" s="8" t="str">
        <f aca="false">IF($A381="","",IFERROR(INDEX('Account Map'!$E$6:$E$200,MATCH($A381,'Account Map'!$A$6:$A$200,0))&amp;"",""))</f>
        <v/>
      </c>
    </row>
    <row r="382" customFormat="false" ht="15" hidden="false" customHeight="false" outlineLevel="0" collapsed="false">
      <c r="D382" s="92"/>
      <c r="E382" s="92"/>
      <c r="F382" s="91" t="str">
        <f aca="false">IF($A382="","",N(D382)-N(E382))</f>
        <v/>
      </c>
      <c r="G382" s="8" t="str">
        <f aca="false">IF($A382="","",IFERROR(INDEX('Account Map'!$D$6:$D$200,MATCH($A382,'Account Map'!$A$6:$A$200,0)),"UNMAPPED"))</f>
        <v/>
      </c>
      <c r="H382" s="8" t="str">
        <f aca="false">IF($A382="","",IFERROR(INDEX('Account Map'!$C$6:$C$200,MATCH($A382,'Account Map'!$A$6:$A$200,0)),"UNMAPPED"))</f>
        <v/>
      </c>
      <c r="I382" s="8" t="str">
        <f aca="false">IF($A382="","",IFERROR(INDEX('Account Map'!$E$6:$E$200,MATCH($A382,'Account Map'!$A$6:$A$200,0))&amp;"",""))</f>
        <v/>
      </c>
    </row>
    <row r="383" customFormat="false" ht="15" hidden="false" customHeight="false" outlineLevel="0" collapsed="false">
      <c r="D383" s="92"/>
      <c r="E383" s="92"/>
      <c r="F383" s="91" t="str">
        <f aca="false">IF($A383="","",N(D383)-N(E383))</f>
        <v/>
      </c>
      <c r="G383" s="8" t="str">
        <f aca="false">IF($A383="","",IFERROR(INDEX('Account Map'!$D$6:$D$200,MATCH($A383,'Account Map'!$A$6:$A$200,0)),"UNMAPPED"))</f>
        <v/>
      </c>
      <c r="H383" s="8" t="str">
        <f aca="false">IF($A383="","",IFERROR(INDEX('Account Map'!$C$6:$C$200,MATCH($A383,'Account Map'!$A$6:$A$200,0)),"UNMAPPED"))</f>
        <v/>
      </c>
      <c r="I383" s="8" t="str">
        <f aca="false">IF($A383="","",IFERROR(INDEX('Account Map'!$E$6:$E$200,MATCH($A383,'Account Map'!$A$6:$A$200,0))&amp;"",""))</f>
        <v/>
      </c>
    </row>
    <row r="384" customFormat="false" ht="15" hidden="false" customHeight="false" outlineLevel="0" collapsed="false">
      <c r="D384" s="92"/>
      <c r="E384" s="92"/>
      <c r="F384" s="91" t="str">
        <f aca="false">IF($A384="","",N(D384)-N(E384))</f>
        <v/>
      </c>
      <c r="G384" s="8" t="str">
        <f aca="false">IF($A384="","",IFERROR(INDEX('Account Map'!$D$6:$D$200,MATCH($A384,'Account Map'!$A$6:$A$200,0)),"UNMAPPED"))</f>
        <v/>
      </c>
      <c r="H384" s="8" t="str">
        <f aca="false">IF($A384="","",IFERROR(INDEX('Account Map'!$C$6:$C$200,MATCH($A384,'Account Map'!$A$6:$A$200,0)),"UNMAPPED"))</f>
        <v/>
      </c>
      <c r="I384" s="8" t="str">
        <f aca="false">IF($A384="","",IFERROR(INDEX('Account Map'!$E$6:$E$200,MATCH($A384,'Account Map'!$A$6:$A$200,0))&amp;"",""))</f>
        <v/>
      </c>
    </row>
    <row r="385" customFormat="false" ht="15" hidden="false" customHeight="false" outlineLevel="0" collapsed="false">
      <c r="D385" s="92"/>
      <c r="E385" s="92"/>
      <c r="F385" s="91" t="str">
        <f aca="false">IF($A385="","",N(D385)-N(E385))</f>
        <v/>
      </c>
      <c r="G385" s="8" t="str">
        <f aca="false">IF($A385="","",IFERROR(INDEX('Account Map'!$D$6:$D$200,MATCH($A385,'Account Map'!$A$6:$A$200,0)),"UNMAPPED"))</f>
        <v/>
      </c>
      <c r="H385" s="8" t="str">
        <f aca="false">IF($A385="","",IFERROR(INDEX('Account Map'!$C$6:$C$200,MATCH($A385,'Account Map'!$A$6:$A$200,0)),"UNMAPPED"))</f>
        <v/>
      </c>
      <c r="I385" s="8" t="str">
        <f aca="false">IF($A385="","",IFERROR(INDEX('Account Map'!$E$6:$E$200,MATCH($A385,'Account Map'!$A$6:$A$200,0))&amp;"",""))</f>
        <v/>
      </c>
    </row>
    <row r="386" customFormat="false" ht="15" hidden="false" customHeight="false" outlineLevel="0" collapsed="false">
      <c r="D386" s="92"/>
      <c r="E386" s="92"/>
      <c r="F386" s="91" t="str">
        <f aca="false">IF($A386="","",N(D386)-N(E386))</f>
        <v/>
      </c>
      <c r="G386" s="8" t="str">
        <f aca="false">IF($A386="","",IFERROR(INDEX('Account Map'!$D$6:$D$200,MATCH($A386,'Account Map'!$A$6:$A$200,0)),"UNMAPPED"))</f>
        <v/>
      </c>
      <c r="H386" s="8" t="str">
        <f aca="false">IF($A386="","",IFERROR(INDEX('Account Map'!$C$6:$C$200,MATCH($A386,'Account Map'!$A$6:$A$200,0)),"UNMAPPED"))</f>
        <v/>
      </c>
      <c r="I386" s="8" t="str">
        <f aca="false">IF($A386="","",IFERROR(INDEX('Account Map'!$E$6:$E$200,MATCH($A386,'Account Map'!$A$6:$A$200,0))&amp;"",""))</f>
        <v/>
      </c>
    </row>
    <row r="387" customFormat="false" ht="15" hidden="false" customHeight="false" outlineLevel="0" collapsed="false">
      <c r="D387" s="92"/>
      <c r="E387" s="92"/>
      <c r="F387" s="91" t="str">
        <f aca="false">IF($A387="","",N(D387)-N(E387))</f>
        <v/>
      </c>
      <c r="G387" s="8" t="str">
        <f aca="false">IF($A387="","",IFERROR(INDEX('Account Map'!$D$6:$D$200,MATCH($A387,'Account Map'!$A$6:$A$200,0)),"UNMAPPED"))</f>
        <v/>
      </c>
      <c r="H387" s="8" t="str">
        <f aca="false">IF($A387="","",IFERROR(INDEX('Account Map'!$C$6:$C$200,MATCH($A387,'Account Map'!$A$6:$A$200,0)),"UNMAPPED"))</f>
        <v/>
      </c>
      <c r="I387" s="8" t="str">
        <f aca="false">IF($A387="","",IFERROR(INDEX('Account Map'!$E$6:$E$200,MATCH($A387,'Account Map'!$A$6:$A$200,0))&amp;"",""))</f>
        <v/>
      </c>
    </row>
    <row r="388" customFormat="false" ht="15" hidden="false" customHeight="false" outlineLevel="0" collapsed="false">
      <c r="D388" s="92"/>
      <c r="E388" s="92"/>
      <c r="F388" s="91" t="str">
        <f aca="false">IF($A388="","",N(D388)-N(E388))</f>
        <v/>
      </c>
      <c r="G388" s="8" t="str">
        <f aca="false">IF($A388="","",IFERROR(INDEX('Account Map'!$D$6:$D$200,MATCH($A388,'Account Map'!$A$6:$A$200,0)),"UNMAPPED"))</f>
        <v/>
      </c>
      <c r="H388" s="8" t="str">
        <f aca="false">IF($A388="","",IFERROR(INDEX('Account Map'!$C$6:$C$200,MATCH($A388,'Account Map'!$A$6:$A$200,0)),"UNMAPPED"))</f>
        <v/>
      </c>
      <c r="I388" s="8" t="str">
        <f aca="false">IF($A388="","",IFERROR(INDEX('Account Map'!$E$6:$E$200,MATCH($A388,'Account Map'!$A$6:$A$200,0))&amp;"",""))</f>
        <v/>
      </c>
    </row>
    <row r="389" customFormat="false" ht="15" hidden="false" customHeight="false" outlineLevel="0" collapsed="false">
      <c r="D389" s="92"/>
      <c r="E389" s="92"/>
      <c r="F389" s="91" t="str">
        <f aca="false">IF($A389="","",N(D389)-N(E389))</f>
        <v/>
      </c>
      <c r="G389" s="8" t="str">
        <f aca="false">IF($A389="","",IFERROR(INDEX('Account Map'!$D$6:$D$200,MATCH($A389,'Account Map'!$A$6:$A$200,0)),"UNMAPPED"))</f>
        <v/>
      </c>
      <c r="H389" s="8" t="str">
        <f aca="false">IF($A389="","",IFERROR(INDEX('Account Map'!$C$6:$C$200,MATCH($A389,'Account Map'!$A$6:$A$200,0)),"UNMAPPED"))</f>
        <v/>
      </c>
      <c r="I389" s="8" t="str">
        <f aca="false">IF($A389="","",IFERROR(INDEX('Account Map'!$E$6:$E$200,MATCH($A389,'Account Map'!$A$6:$A$200,0))&amp;"",""))</f>
        <v/>
      </c>
    </row>
    <row r="390" customFormat="false" ht="15" hidden="false" customHeight="false" outlineLevel="0" collapsed="false">
      <c r="D390" s="92"/>
      <c r="E390" s="92"/>
      <c r="F390" s="91" t="str">
        <f aca="false">IF($A390="","",N(D390)-N(E390))</f>
        <v/>
      </c>
      <c r="G390" s="8" t="str">
        <f aca="false">IF($A390="","",IFERROR(INDEX('Account Map'!$D$6:$D$200,MATCH($A390,'Account Map'!$A$6:$A$200,0)),"UNMAPPED"))</f>
        <v/>
      </c>
      <c r="H390" s="8" t="str">
        <f aca="false">IF($A390="","",IFERROR(INDEX('Account Map'!$C$6:$C$200,MATCH($A390,'Account Map'!$A$6:$A$200,0)),"UNMAPPED"))</f>
        <v/>
      </c>
      <c r="I390" s="8" t="str">
        <f aca="false">IF($A390="","",IFERROR(INDEX('Account Map'!$E$6:$E$200,MATCH($A390,'Account Map'!$A$6:$A$200,0))&amp;"",""))</f>
        <v/>
      </c>
    </row>
    <row r="391" customFormat="false" ht="15" hidden="false" customHeight="false" outlineLevel="0" collapsed="false">
      <c r="D391" s="92"/>
      <c r="E391" s="92"/>
      <c r="F391" s="91" t="str">
        <f aca="false">IF($A391="","",N(D391)-N(E391))</f>
        <v/>
      </c>
      <c r="G391" s="8" t="str">
        <f aca="false">IF($A391="","",IFERROR(INDEX('Account Map'!$D$6:$D$200,MATCH($A391,'Account Map'!$A$6:$A$200,0)),"UNMAPPED"))</f>
        <v/>
      </c>
      <c r="H391" s="8" t="str">
        <f aca="false">IF($A391="","",IFERROR(INDEX('Account Map'!$C$6:$C$200,MATCH($A391,'Account Map'!$A$6:$A$200,0)),"UNMAPPED"))</f>
        <v/>
      </c>
      <c r="I391" s="8" t="str">
        <f aca="false">IF($A391="","",IFERROR(INDEX('Account Map'!$E$6:$E$200,MATCH($A391,'Account Map'!$A$6:$A$200,0))&amp;"",""))</f>
        <v/>
      </c>
    </row>
    <row r="392" customFormat="false" ht="15" hidden="false" customHeight="false" outlineLevel="0" collapsed="false">
      <c r="D392" s="92"/>
      <c r="E392" s="92"/>
      <c r="F392" s="91" t="str">
        <f aca="false">IF($A392="","",N(D392)-N(E392))</f>
        <v/>
      </c>
      <c r="G392" s="8" t="str">
        <f aca="false">IF($A392="","",IFERROR(INDEX('Account Map'!$D$6:$D$200,MATCH($A392,'Account Map'!$A$6:$A$200,0)),"UNMAPPED"))</f>
        <v/>
      </c>
      <c r="H392" s="8" t="str">
        <f aca="false">IF($A392="","",IFERROR(INDEX('Account Map'!$C$6:$C$200,MATCH($A392,'Account Map'!$A$6:$A$200,0)),"UNMAPPED"))</f>
        <v/>
      </c>
      <c r="I392" s="8" t="str">
        <f aca="false">IF($A392="","",IFERROR(INDEX('Account Map'!$E$6:$E$200,MATCH($A392,'Account Map'!$A$6:$A$200,0))&amp;"",""))</f>
        <v/>
      </c>
    </row>
    <row r="393" customFormat="false" ht="15" hidden="false" customHeight="false" outlineLevel="0" collapsed="false">
      <c r="D393" s="92"/>
      <c r="E393" s="92"/>
      <c r="F393" s="91" t="str">
        <f aca="false">IF($A393="","",N(D393)-N(E393))</f>
        <v/>
      </c>
      <c r="G393" s="8" t="str">
        <f aca="false">IF($A393="","",IFERROR(INDEX('Account Map'!$D$6:$D$200,MATCH($A393,'Account Map'!$A$6:$A$200,0)),"UNMAPPED"))</f>
        <v/>
      </c>
      <c r="H393" s="8" t="str">
        <f aca="false">IF($A393="","",IFERROR(INDEX('Account Map'!$C$6:$C$200,MATCH($A393,'Account Map'!$A$6:$A$200,0)),"UNMAPPED"))</f>
        <v/>
      </c>
      <c r="I393" s="8" t="str">
        <f aca="false">IF($A393="","",IFERROR(INDEX('Account Map'!$E$6:$E$200,MATCH($A393,'Account Map'!$A$6:$A$200,0))&amp;"",""))</f>
        <v/>
      </c>
    </row>
    <row r="394" customFormat="false" ht="15" hidden="false" customHeight="false" outlineLevel="0" collapsed="false">
      <c r="D394" s="92"/>
      <c r="E394" s="92"/>
      <c r="F394" s="91" t="str">
        <f aca="false">IF($A394="","",N(D394)-N(E394))</f>
        <v/>
      </c>
      <c r="G394" s="8" t="str">
        <f aca="false">IF($A394="","",IFERROR(INDEX('Account Map'!$D$6:$D$200,MATCH($A394,'Account Map'!$A$6:$A$200,0)),"UNMAPPED"))</f>
        <v/>
      </c>
      <c r="H394" s="8" t="str">
        <f aca="false">IF($A394="","",IFERROR(INDEX('Account Map'!$C$6:$C$200,MATCH($A394,'Account Map'!$A$6:$A$200,0)),"UNMAPPED"))</f>
        <v/>
      </c>
      <c r="I394" s="8" t="str">
        <f aca="false">IF($A394="","",IFERROR(INDEX('Account Map'!$E$6:$E$200,MATCH($A394,'Account Map'!$A$6:$A$200,0))&amp;"",""))</f>
        <v/>
      </c>
    </row>
    <row r="395" customFormat="false" ht="15" hidden="false" customHeight="false" outlineLevel="0" collapsed="false">
      <c r="D395" s="92"/>
      <c r="E395" s="92"/>
      <c r="F395" s="91" t="str">
        <f aca="false">IF($A395="","",N(D395)-N(E395))</f>
        <v/>
      </c>
      <c r="G395" s="8" t="str">
        <f aca="false">IF($A395="","",IFERROR(INDEX('Account Map'!$D$6:$D$200,MATCH($A395,'Account Map'!$A$6:$A$200,0)),"UNMAPPED"))</f>
        <v/>
      </c>
      <c r="H395" s="8" t="str">
        <f aca="false">IF($A395="","",IFERROR(INDEX('Account Map'!$C$6:$C$200,MATCH($A395,'Account Map'!$A$6:$A$200,0)),"UNMAPPED"))</f>
        <v/>
      </c>
      <c r="I395" s="8" t="str">
        <f aca="false">IF($A395="","",IFERROR(INDEX('Account Map'!$E$6:$E$200,MATCH($A395,'Account Map'!$A$6:$A$200,0))&amp;"",""))</f>
        <v/>
      </c>
    </row>
    <row r="396" customFormat="false" ht="15" hidden="false" customHeight="false" outlineLevel="0" collapsed="false">
      <c r="D396" s="92"/>
      <c r="E396" s="92"/>
      <c r="F396" s="91" t="str">
        <f aca="false">IF($A396="","",N(D396)-N(E396))</f>
        <v/>
      </c>
      <c r="G396" s="8" t="str">
        <f aca="false">IF($A396="","",IFERROR(INDEX('Account Map'!$D$6:$D$200,MATCH($A396,'Account Map'!$A$6:$A$200,0)),"UNMAPPED"))</f>
        <v/>
      </c>
      <c r="H396" s="8" t="str">
        <f aca="false">IF($A396="","",IFERROR(INDEX('Account Map'!$C$6:$C$200,MATCH($A396,'Account Map'!$A$6:$A$200,0)),"UNMAPPED"))</f>
        <v/>
      </c>
      <c r="I396" s="8" t="str">
        <f aca="false">IF($A396="","",IFERROR(INDEX('Account Map'!$E$6:$E$200,MATCH($A396,'Account Map'!$A$6:$A$200,0))&amp;"",""))</f>
        <v/>
      </c>
    </row>
    <row r="397" customFormat="false" ht="15" hidden="false" customHeight="false" outlineLevel="0" collapsed="false">
      <c r="D397" s="92"/>
      <c r="E397" s="92"/>
      <c r="F397" s="91" t="str">
        <f aca="false">IF($A397="","",N(D397)-N(E397))</f>
        <v/>
      </c>
      <c r="G397" s="8" t="str">
        <f aca="false">IF($A397="","",IFERROR(INDEX('Account Map'!$D$6:$D$200,MATCH($A397,'Account Map'!$A$6:$A$200,0)),"UNMAPPED"))</f>
        <v/>
      </c>
      <c r="H397" s="8" t="str">
        <f aca="false">IF($A397="","",IFERROR(INDEX('Account Map'!$C$6:$C$200,MATCH($A397,'Account Map'!$A$6:$A$200,0)),"UNMAPPED"))</f>
        <v/>
      </c>
      <c r="I397" s="8" t="str">
        <f aca="false">IF($A397="","",IFERROR(INDEX('Account Map'!$E$6:$E$200,MATCH($A397,'Account Map'!$A$6:$A$200,0))&amp;"",""))</f>
        <v/>
      </c>
    </row>
    <row r="398" customFormat="false" ht="15" hidden="false" customHeight="false" outlineLevel="0" collapsed="false">
      <c r="D398" s="92"/>
      <c r="E398" s="92"/>
      <c r="F398" s="91" t="str">
        <f aca="false">IF($A398="","",N(D398)-N(E398))</f>
        <v/>
      </c>
      <c r="G398" s="8" t="str">
        <f aca="false">IF($A398="","",IFERROR(INDEX('Account Map'!$D$6:$D$200,MATCH($A398,'Account Map'!$A$6:$A$200,0)),"UNMAPPED"))</f>
        <v/>
      </c>
      <c r="H398" s="8" t="str">
        <f aca="false">IF($A398="","",IFERROR(INDEX('Account Map'!$C$6:$C$200,MATCH($A398,'Account Map'!$A$6:$A$200,0)),"UNMAPPED"))</f>
        <v/>
      </c>
      <c r="I398" s="8" t="str">
        <f aca="false">IF($A398="","",IFERROR(INDEX('Account Map'!$E$6:$E$200,MATCH($A398,'Account Map'!$A$6:$A$200,0))&amp;"",""))</f>
        <v/>
      </c>
    </row>
    <row r="399" customFormat="false" ht="15" hidden="false" customHeight="false" outlineLevel="0" collapsed="false">
      <c r="D399" s="92"/>
      <c r="E399" s="92"/>
      <c r="F399" s="91" t="str">
        <f aca="false">IF($A399="","",N(D399)-N(E399))</f>
        <v/>
      </c>
      <c r="G399" s="8" t="str">
        <f aca="false">IF($A399="","",IFERROR(INDEX('Account Map'!$D$6:$D$200,MATCH($A399,'Account Map'!$A$6:$A$200,0)),"UNMAPPED"))</f>
        <v/>
      </c>
      <c r="H399" s="8" t="str">
        <f aca="false">IF($A399="","",IFERROR(INDEX('Account Map'!$C$6:$C$200,MATCH($A399,'Account Map'!$A$6:$A$200,0)),"UNMAPPED"))</f>
        <v/>
      </c>
      <c r="I399" s="8" t="str">
        <f aca="false">IF($A399="","",IFERROR(INDEX('Account Map'!$E$6:$E$200,MATCH($A399,'Account Map'!$A$6:$A$200,0))&amp;"",""))</f>
        <v/>
      </c>
    </row>
    <row r="400" customFormat="false" ht="15" hidden="false" customHeight="false" outlineLevel="0" collapsed="false">
      <c r="D400" s="92"/>
      <c r="E400" s="92"/>
      <c r="F400" s="91" t="str">
        <f aca="false">IF($A400="","",N(D400)-N(E400))</f>
        <v/>
      </c>
      <c r="G400" s="8" t="str">
        <f aca="false">IF($A400="","",IFERROR(INDEX('Account Map'!$D$6:$D$200,MATCH($A400,'Account Map'!$A$6:$A$200,0)),"UNMAPPED"))</f>
        <v/>
      </c>
      <c r="H400" s="8" t="str">
        <f aca="false">IF($A400="","",IFERROR(INDEX('Account Map'!$C$6:$C$200,MATCH($A400,'Account Map'!$A$6:$A$200,0)),"UNMAPPED"))</f>
        <v/>
      </c>
      <c r="I400" s="8" t="str">
        <f aca="false">IF($A400="","",IFERROR(INDEX('Account Map'!$E$6:$E$200,MATCH($A400,'Account Map'!$A$6:$A$200,0))&amp;"",""))</f>
        <v/>
      </c>
    </row>
  </sheetData>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4"/>
    <col collapsed="false" customWidth="true" hidden="false" outlineLevel="0" max="3" min="3" style="1" width="20"/>
    <col collapsed="false" customWidth="true" hidden="false" outlineLevel="0" max="4" min="4" style="1" width="22"/>
  </cols>
  <sheetData>
    <row r="1" customFormat="false" ht="18.55" hidden="false" customHeight="false" outlineLevel="0" collapsed="false">
      <c r="A1" s="20" t="s">
        <v>439</v>
      </c>
    </row>
    <row r="2" customFormat="false" ht="15" hidden="false" customHeight="false" outlineLevel="0" collapsed="false">
      <c r="A2" s="3" t="s">
        <v>440</v>
      </c>
    </row>
    <row r="3" customFormat="false" ht="15" hidden="false" customHeight="false" outlineLevel="0" collapsed="false">
      <c r="A3" s="4" t="s">
        <v>1</v>
      </c>
    </row>
    <row r="5" customFormat="false" ht="30" hidden="false" customHeight="true" outlineLevel="0" collapsed="false">
      <c r="A5" s="16" t="s">
        <v>441</v>
      </c>
      <c r="B5" s="17" t="s">
        <v>442</v>
      </c>
      <c r="C5" s="17" t="s">
        <v>443</v>
      </c>
      <c r="D5" s="17" t="s">
        <v>444</v>
      </c>
    </row>
    <row r="6" customFormat="false" ht="15" hidden="false" customHeight="false" outlineLevel="0" collapsed="false">
      <c r="A6" s="93" t="n">
        <v>45777</v>
      </c>
      <c r="B6" s="94" t="n">
        <v>1069800</v>
      </c>
      <c r="C6" s="66" t="n">
        <f aca="false">MinDays*DailyExp</f>
        <v>684000</v>
      </c>
      <c r="D6" s="31" t="s">
        <v>445</v>
      </c>
    </row>
    <row r="7" customFormat="false" ht="15" hidden="false" customHeight="false" outlineLevel="0" collapsed="false">
      <c r="A7" s="93" t="n">
        <v>45808</v>
      </c>
      <c r="B7" s="94" t="n">
        <v>1041250</v>
      </c>
      <c r="C7" s="66" t="n">
        <f aca="false">MinDays*DailyExp</f>
        <v>684000</v>
      </c>
      <c r="D7" s="31" t="s">
        <v>445</v>
      </c>
    </row>
    <row r="8" customFormat="false" ht="15" hidden="false" customHeight="false" outlineLevel="0" collapsed="false">
      <c r="A8" s="93" t="n">
        <v>45838</v>
      </c>
      <c r="B8" s="94" t="n">
        <v>1012400</v>
      </c>
      <c r="C8" s="66" t="n">
        <f aca="false">MinDays*DailyExp</f>
        <v>684000</v>
      </c>
      <c r="D8" s="31" t="s">
        <v>445</v>
      </c>
    </row>
    <row r="9" customFormat="false" ht="15" hidden="false" customHeight="false" outlineLevel="0" collapsed="false">
      <c r="A9" s="93" t="n">
        <v>45869</v>
      </c>
      <c r="B9" s="94" t="n">
        <v>1118900</v>
      </c>
      <c r="C9" s="66" t="n">
        <f aca="false">MinDays*DailyExp</f>
        <v>684000</v>
      </c>
      <c r="D9" s="31" t="s">
        <v>445</v>
      </c>
    </row>
    <row r="10" customFormat="false" ht="15" hidden="false" customHeight="false" outlineLevel="0" collapsed="false">
      <c r="A10" s="93" t="n">
        <v>45900</v>
      </c>
      <c r="B10" s="94" t="n">
        <v>1052300</v>
      </c>
      <c r="C10" s="66" t="n">
        <f aca="false">MinDays*DailyExp</f>
        <v>684000</v>
      </c>
      <c r="D10" s="31" t="s">
        <v>445</v>
      </c>
    </row>
    <row r="11" customFormat="false" ht="15" hidden="false" customHeight="false" outlineLevel="0" collapsed="false">
      <c r="A11" s="93" t="n">
        <v>45930</v>
      </c>
      <c r="B11" s="94" t="n">
        <v>1004100</v>
      </c>
      <c r="C11" s="66" t="n">
        <f aca="false">MinDays*DailyExp</f>
        <v>684000</v>
      </c>
      <c r="D11" s="31" t="s">
        <v>445</v>
      </c>
    </row>
    <row r="12" customFormat="false" ht="15" hidden="false" customHeight="false" outlineLevel="0" collapsed="false">
      <c r="A12" s="93" t="n">
        <v>45961</v>
      </c>
      <c r="B12" s="94" t="n">
        <v>951700</v>
      </c>
      <c r="C12" s="66" t="n">
        <f aca="false">MinDays*DailyExp</f>
        <v>684000</v>
      </c>
      <c r="D12" s="31" t="s">
        <v>445</v>
      </c>
    </row>
    <row r="13" customFormat="false" ht="15" hidden="false" customHeight="false" outlineLevel="0" collapsed="false">
      <c r="A13" s="93" t="n">
        <v>45991</v>
      </c>
      <c r="B13" s="94" t="n">
        <v>968400</v>
      </c>
      <c r="C13" s="66" t="n">
        <f aca="false">MinDays*DailyExp</f>
        <v>684000</v>
      </c>
      <c r="D13" s="31" t="s">
        <v>445</v>
      </c>
    </row>
    <row r="14" customFormat="false" ht="15" hidden="false" customHeight="false" outlineLevel="0" collapsed="false">
      <c r="A14" s="93" t="n">
        <v>46022</v>
      </c>
      <c r="B14" s="94" t="n">
        <v>1109600</v>
      </c>
      <c r="C14" s="66" t="n">
        <f aca="false">MinDays*DailyExp</f>
        <v>684000</v>
      </c>
      <c r="D14" s="31" t="s">
        <v>445</v>
      </c>
    </row>
    <row r="15" customFormat="false" ht="15" hidden="false" customHeight="false" outlineLevel="0" collapsed="false">
      <c r="A15" s="93" t="n">
        <v>46053</v>
      </c>
      <c r="B15" s="94" t="n">
        <v>1001200</v>
      </c>
      <c r="C15" s="66" t="n">
        <f aca="false">MinDays*DailyExp</f>
        <v>684000</v>
      </c>
      <c r="D15" s="31" t="s">
        <v>445</v>
      </c>
    </row>
    <row r="16" customFormat="false" ht="15" hidden="false" customHeight="false" outlineLevel="0" collapsed="false">
      <c r="A16" s="95" t="n">
        <f aca="false">'TB Prior Month'!C5</f>
        <v>46081</v>
      </c>
      <c r="B16" s="66" t="n">
        <f aca="false">SUMIFS('TB Prior Month'!$F$7:$F$400,'TB Prior Month'!$G$7:$G$400,"Cash and cash equivalents")</f>
        <v>1001412.75</v>
      </c>
      <c r="C16" s="66" t="n">
        <f aca="false">MinDays*DailyExp</f>
        <v>684000</v>
      </c>
      <c r="D16" s="31" t="s">
        <v>446</v>
      </c>
    </row>
    <row r="17" customFormat="false" ht="15" hidden="false" customHeight="false" outlineLevel="0" collapsed="false">
      <c r="A17" s="95" t="n">
        <f aca="false">'TB Current'!C5</f>
        <v>46112</v>
      </c>
      <c r="B17" s="66" t="n">
        <f aca="false">SUMIFS('TB Current'!$F$7:$F$400,'TB Current'!$G$7:$G$400,"Cash and cash equivalents")</f>
        <v>1104216.35</v>
      </c>
      <c r="C17" s="66" t="n">
        <f aca="false">MinDays*DailyExp</f>
        <v>684000</v>
      </c>
      <c r="D17" s="31" t="s">
        <v>447</v>
      </c>
    </row>
  </sheetData>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2026-10-12T06:52:35Z</dcterms:created>
  <dc:creator>Brad Leake</dc:creator>
  <dc:description/>
  <dc:language>en-US</dc:language>
  <cp:lastModifiedBy>Brad Leake</cp:lastModifiedBy>
  <dcterms:modified xsi:type="dcterms:W3CDTF">2026-10-12T02:53:20Z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